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niv\OneDrive\Área de Trabalho\TRABAJOS DISEÑO\Plantillas Excel\"/>
    </mc:Choice>
  </mc:AlternateContent>
  <bookViews>
    <workbookView xWindow="0" yWindow="0" windowWidth="17820" windowHeight="6600"/>
  </bookViews>
  <sheets>
    <sheet name="Requerimientos" sheetId="7" r:id="rId1"/>
    <sheet name="Datos General" sheetId="2" r:id="rId2"/>
    <sheet name="Calculadora de Salario promedio" sheetId="1" r:id="rId3"/>
    <sheet name="FACT. + ASIG." sheetId="3" r:id="rId4"/>
    <sheet name="Cal. Prom Con MOD 40" sheetId="5" r:id="rId5"/>
    <sheet name="Tabla Ley de 1963 IMSS" sheetId="4"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5" l="1"/>
  <c r="C13" i="5"/>
  <c r="B21" i="2"/>
  <c r="B17" i="2"/>
  <c r="B15" i="2"/>
  <c r="B4" i="3" l="1"/>
  <c r="B19" i="2" l="1"/>
  <c r="B16" i="2"/>
  <c r="B46" i="3"/>
  <c r="D7" i="1"/>
  <c r="E7" i="1" l="1"/>
  <c r="D8" i="1" l="1"/>
  <c r="B40" i="3"/>
  <c r="D9" i="1" l="1"/>
  <c r="E8" i="1" l="1"/>
  <c r="B23" i="2" l="1"/>
  <c r="E9" i="1"/>
  <c r="D10" i="1"/>
  <c r="B35" i="3"/>
  <c r="B23" i="3" l="1"/>
  <c r="B24" i="3" s="1"/>
  <c r="E10" i="1"/>
  <c r="D11" i="1"/>
  <c r="D12" i="1" s="1"/>
  <c r="D13" i="1" l="1"/>
  <c r="E12" i="1"/>
  <c r="E11" i="1"/>
  <c r="E13" i="1" l="1"/>
  <c r="D14" i="1"/>
  <c r="D15" i="1" l="1"/>
  <c r="D16" i="1" s="1"/>
  <c r="E14" i="1"/>
  <c r="E16" i="1" l="1"/>
  <c r="E15" i="1"/>
  <c r="D17" i="1" l="1"/>
  <c r="D18" i="1" l="1"/>
  <c r="E17" i="1"/>
  <c r="E18" i="1" l="1"/>
  <c r="D19" i="1"/>
  <c r="D20" i="1" s="1"/>
  <c r="E20" i="1" s="1"/>
  <c r="D21" i="1" l="1"/>
  <c r="D22" i="1" s="1"/>
  <c r="E19" i="1"/>
  <c r="E21" i="1" l="1"/>
  <c r="D23" i="1"/>
  <c r="E22" i="1"/>
  <c r="D24" i="1" l="1"/>
  <c r="E23" i="1"/>
  <c r="D25" i="1" l="1"/>
  <c r="E24" i="1"/>
  <c r="D26" i="1" l="1"/>
  <c r="E25" i="1"/>
  <c r="D27" i="1" l="1"/>
  <c r="E26" i="1"/>
  <c r="D28" i="1" l="1"/>
  <c r="E27" i="1"/>
  <c r="D29" i="1" l="1"/>
  <c r="E28" i="1"/>
  <c r="D30" i="1" l="1"/>
  <c r="E29" i="1"/>
  <c r="D31" i="1" l="1"/>
  <c r="E30" i="1"/>
  <c r="D32" i="1" l="1"/>
  <c r="E32" i="1" s="1"/>
  <c r="E31" i="1"/>
  <c r="D33" i="1" l="1"/>
  <c r="D34" i="1" l="1"/>
  <c r="E33" i="1"/>
  <c r="D35" i="1" l="1"/>
  <c r="E34" i="1"/>
  <c r="D36" i="1" l="1"/>
  <c r="D37" i="1" s="1"/>
  <c r="E35" i="1"/>
  <c r="E36" i="1" l="1"/>
  <c r="D38" i="1" l="1"/>
  <c r="E37" i="1"/>
  <c r="D39" i="1" l="1"/>
  <c r="E38" i="1"/>
  <c r="D40" i="1" l="1"/>
  <c r="E39" i="1"/>
  <c r="E40" i="1" l="1"/>
  <c r="E41" i="1" s="1"/>
  <c r="C4" i="1" s="1"/>
  <c r="B20" i="3" l="1"/>
  <c r="B22" i="3" s="1"/>
  <c r="B25" i="3" l="1"/>
  <c r="B13" i="3"/>
  <c r="B15" i="3" s="1"/>
  <c r="B52" i="3" s="1"/>
  <c r="B7" i="3"/>
  <c r="B28" i="3" l="1"/>
  <c r="B47" i="3"/>
  <c r="A55" i="3"/>
  <c r="B41" i="3"/>
  <c r="B33" i="3" l="1"/>
  <c r="B44" i="3"/>
  <c r="B59" i="3"/>
  <c r="B61" i="3" s="1"/>
  <c r="B63" i="3" s="1"/>
  <c r="C12" i="5" s="1"/>
  <c r="B50" i="3"/>
  <c r="B38" i="3"/>
  <c r="B65" i="3" l="1"/>
  <c r="A19" i="5"/>
  <c r="A22" i="5" s="1"/>
</calcChain>
</file>

<file path=xl/sharedStrings.xml><?xml version="1.0" encoding="utf-8"?>
<sst xmlns="http://schemas.openxmlformats.org/spreadsheetml/2006/main" count="156" uniqueCount="143">
  <si>
    <t>FECHA DE INICIO
(DD/MM/AAAA)</t>
  </si>
  <si>
    <t>SALARIO 
REGISTRADO</t>
  </si>
  <si>
    <t>SEMANAS 
COTIZADAS</t>
  </si>
  <si>
    <t>FECHA DE TÉRMINO
(DD/MM/AAAA)</t>
  </si>
  <si>
    <t>INGRESAR DATOS</t>
  </si>
  <si>
    <t>RESULTADO</t>
  </si>
  <si>
    <t>Suma</t>
  </si>
  <si>
    <t>SEMANAS UTILIZADAS 
PARA EL CÁLCULO</t>
  </si>
  <si>
    <t>RESULTADOS</t>
  </si>
  <si>
    <t>CALCULADORA DE SALARIO PROMEDIO DIARIO DE LAS ÚLTIMAS 250 SEMANAS COTIZADAS</t>
  </si>
  <si>
    <t>SALARIO PROMEDIO DE
ÚLTIMAS 250 SEMANAS</t>
  </si>
  <si>
    <t>INFORMACIÓN DEL (LA) PENSIONADO (A)</t>
  </si>
  <si>
    <t>PROYECTO DE PLAN DE RETIRO</t>
  </si>
  <si>
    <t xml:space="preserve">NOMBRE: </t>
  </si>
  <si>
    <t>AQUÍ TU NOMBRE</t>
  </si>
  <si>
    <t>FECHA DE CÁLCULO DEL PROYECTO (SE SUGIERE LA FECHA PRESENTE)</t>
  </si>
  <si>
    <t>FECHA DE NACIMIENTO (DD/MM/AAAA)*</t>
  </si>
  <si>
    <t>¿PLANEA SEGUIR TRABAJANDO (COTIZANDO AL IMSS)?</t>
  </si>
  <si>
    <t>¿TIENE ESPOSA (O) Ó CONCUBINO (A)?</t>
  </si>
  <si>
    <t>NO. DE HIJOS MENORES DE 16 AÑOS O ESTUDIANTES HASTA LOS 25 AÑOS</t>
  </si>
  <si>
    <t>NO. DE PADRES QUE DEPENDAN ECONÓMICAMENTE DE USTED</t>
  </si>
  <si>
    <t>SALIDA DE DATOS</t>
  </si>
  <si>
    <t>EDAD ACTUAL (AÑOS)</t>
  </si>
  <si>
    <r>
      <t xml:space="preserve">SEMANAS RESTANTES POR COTIZAR </t>
    </r>
    <r>
      <rPr>
        <sz val="8"/>
        <color theme="1"/>
        <rFont val="Calibri"/>
        <family val="2"/>
        <scheme val="minor"/>
      </rPr>
      <t>[2]</t>
    </r>
  </si>
  <si>
    <r>
      <t xml:space="preserve">SEMANAS POR ACLARAR "AYUDA POR DESEMPLEO" </t>
    </r>
    <r>
      <rPr>
        <sz val="8"/>
        <color theme="1"/>
        <rFont val="Calibri"/>
        <family val="2"/>
        <scheme val="minor"/>
      </rPr>
      <t>[1]</t>
    </r>
  </si>
  <si>
    <t>FECHA CALCULADA PARA EL TRÁMITE DE PENSIÓN (DD/MM/AAAA)*</t>
  </si>
  <si>
    <t>EDAD DE PENSIÓN EN AÑOS ENTEROS (PARA EL IMSS)</t>
  </si>
  <si>
    <t>(1) Semanas no cotizadas en periodos de desempleo y que se podrán recuperar al pagarlas al IMSS de manera retroactiva (es opcional).
(2) Semanas que, considerando la fecha de cálculo del proyecto y la fecha de retiro, se pueden calcular. Multiplicando las 52 semanas de un año natural por el número de años restantes hasta la fecha de retiro.
(3) Total de semanas utilizadas para el cálculo de pensión: Semanas cotizadas actuales + Semanas por cotizar * (DD/MM/AAAA) indica que la fecha debe introducirse en formato DIA/MES/AÑO</t>
  </si>
  <si>
    <r>
      <t xml:space="preserve">SEMANAS COTIZADAS ACTUALES 
</t>
    </r>
    <r>
      <rPr>
        <sz val="8"/>
        <color theme="1"/>
        <rFont val="Calibri"/>
        <family val="2"/>
        <scheme val="minor"/>
      </rPr>
      <t>* Puedes consultar este dato en tu Rporte de Semanas Cotizadas IMSS</t>
    </r>
  </si>
  <si>
    <t>SI</t>
  </si>
  <si>
    <t>NO</t>
  </si>
  <si>
    <r>
      <t xml:space="preserve">TOTAL DE SEMANAS COTIZADAS PARA EL CÁLCULO DE PENSIÓN </t>
    </r>
    <r>
      <rPr>
        <b/>
        <sz val="8"/>
        <color theme="0"/>
        <rFont val="Calibri"/>
        <family val="2"/>
        <scheme val="minor"/>
      </rPr>
      <t>[3]</t>
    </r>
  </si>
  <si>
    <t>FACTORES Y ASIGNACIONES UTILIZADAS PARA DETERMINAR LA PENSIÓN</t>
  </si>
  <si>
    <t>2. FACTORES PARA DETERMINAR LA PENSIÓN</t>
  </si>
  <si>
    <t>2.1 ELEMENTOS CLAVE</t>
  </si>
  <si>
    <t>SALARIO DIARIO PROMEDIO ÚLTIMAS 250 SEMANAS COTIZADAS</t>
  </si>
  <si>
    <t>VALOR DE UMA DIARIA [1]</t>
  </si>
  <si>
    <t>SALARIO MÍNIMO DIARIO VIGENTE [2]</t>
  </si>
  <si>
    <t>SALARIO PROPORCIONAL EN UMAS (3)</t>
  </si>
  <si>
    <t>(1) Para el año 2024 la UMA diaria es de: $ 108.57 pesos. Puedes verificar esta info. En: https://www.inegi.org.mx/temas/uma/</t>
  </si>
  <si>
    <t>(2) Para el año 2024 el salario mínimo diario es de $248.93 pesos</t>
  </si>
  <si>
    <t>(3) Resultado de dividir el salario base de cotización entre la UMA diaria</t>
  </si>
  <si>
    <t>2.2 CÁLCULO DE LA CUANTÍA BÁSICA DE PENSIÓN*</t>
  </si>
  <si>
    <t>PORCENTAJE DE CUANTÍA BÁSICA (4)</t>
  </si>
  <si>
    <t>CUANTÍA BÁSICA POR DÍA (5)</t>
  </si>
  <si>
    <t>DÍAS EN EL AÑO</t>
  </si>
  <si>
    <t>TOTAL CUANTÍA BÁSICA ANUAL</t>
  </si>
  <si>
    <t>(5) La cuantía básica por día se calcula multiplicando el % de cuantía básica por el Salario promedio de las últimas 250 semanas cotizadas. 
"El resultado se anualiza multiplicandolo por los 365 días del año".
"La cauntía básica de pensión es un factor dentro de la ley de pensión de 1973 del IMSS que se utiliza para determinar el monto de las pensiones.</t>
  </si>
  <si>
    <t>2.3 CUANTÍA DE INCREMENTOS ANUALES</t>
  </si>
  <si>
    <t>PORCENTAJE DE INCREMENTO A LA CUANTÍA BÁSICA (6)</t>
  </si>
  <si>
    <t>INCREMENTOS DIARIOS (7)</t>
  </si>
  <si>
    <t xml:space="preserve">DÍAS EN EL AÑO </t>
  </si>
  <si>
    <t>INCREMENTO ANUAL</t>
  </si>
  <si>
    <t>NÚMERO DE INCREMENTOS ANUALES (8)</t>
  </si>
  <si>
    <t>NÚMERO DE INCREMENTOS ANUALES(REDONDEO ART.167 LSS)</t>
  </si>
  <si>
    <t>TOTAL DE INCREMENTOS ANUALES A LA CUANTÍA BÁSICA</t>
  </si>
  <si>
    <t>GRUPO DE SALARIO VSMGDF*</t>
  </si>
  <si>
    <t>PORCENTAJE DE LOS SALARIOS </t>
  </si>
  <si>
    <r>
      <t>CUANTÍA BÁSICA </t>
    </r>
    <r>
      <rPr>
        <b/>
        <i/>
        <sz val="8"/>
        <color rgb="FF000000"/>
        <rFont val="Helvetica Neue"/>
        <charset val="1"/>
      </rPr>
      <t>%</t>
    </r>
  </si>
  <si>
    <r>
      <t>INCREMENTO ANUAL</t>
    </r>
    <r>
      <rPr>
        <b/>
        <i/>
        <sz val="8"/>
        <color rgb="FF000000"/>
        <rFont val="Helvetica Neue"/>
        <charset val="1"/>
      </rPr>
      <t> %</t>
    </r>
  </si>
  <si>
    <t>Hasta 1</t>
  </si>
  <si>
    <t>De 1.01 a 1.25</t>
  </si>
  <si>
    <t>De 1.26 a 1.50</t>
  </si>
  <si>
    <t>De 1.51 a 1.75</t>
  </si>
  <si>
    <t>De 1.76 a 2.00</t>
  </si>
  <si>
    <t>De 2.01 a 2.25</t>
  </si>
  <si>
    <t>De 2.26 a 2.50</t>
  </si>
  <si>
    <t>De 2.51 a 2.75</t>
  </si>
  <si>
    <t>De 2.76 a 3.00</t>
  </si>
  <si>
    <t>De 3.01 a 3.25</t>
  </si>
  <si>
    <t>De 3.26 a 3.50</t>
  </si>
  <si>
    <t>De 3.51 a 3.75</t>
  </si>
  <si>
    <t>De 3.76 a 4.00</t>
  </si>
  <si>
    <t>De 4.01 a 4.25</t>
  </si>
  <si>
    <t>De 4.26 a 4.50</t>
  </si>
  <si>
    <t>De 4.51 a 4.75</t>
  </si>
  <si>
    <t>De 4.76 a 5.00</t>
  </si>
  <si>
    <t>De 5.01 a 5.25</t>
  </si>
  <si>
    <t>De 5.26 a 5.50</t>
  </si>
  <si>
    <t>De 5.51 a 5.75</t>
  </si>
  <si>
    <t>De 5.76 a 6.00</t>
  </si>
  <si>
    <t>De 6.01 a Límite superior establecido</t>
  </si>
  <si>
    <t>AÑOS CUMPLIDOS AL SOLICITAR LA PENSIÓN </t>
  </si>
  <si>
    <t>PORCENTAJE DE LA PENSIÓN QUE LE HUBIESE CORRESPONDIDO POR VEJEZ </t>
  </si>
  <si>
    <t xml:space="preserve">*Nota: Veces el salario mínimo general.
sumar a la cuantía básica el porcentaje de incremento anual correspondiente al grupo salarial en que se ubicó al asegurado, para determinar los incrementos anuales por cada 52 semanas adicionales a las primeras 500
MONTOS MÍNIMO Y MÁXIMO
El importe de esta pensión no podrá ser menor a un salario mínimo general vigente y tampoco superior al 100% del salario promedio que sirvió de base para fijar la cuantía de la pensión, incluyendo asignaciones familiares y ayudas asistenciales (arts. 168 y 169 LSS 1973).
INCREMENTOS
La cuantía de la pensión por vejez se incrementará de acuerdo al Índice Nacional de Precios al Consumidor, cuando sea modificado (art. 172 LSS 1973).
CUANTÍA DE LA PENSIÓN POR CESANTIA EN EDAD AVANZADA
El asegurado que opte por esta pensión podrá disfrutar de un porcentaje de aquélla que le pudo haber correspondido por vejez, según la edad en la que realice el trámite, conforme a la tabla del artículo 171 de la LSS de 1973, a saber:
</t>
  </si>
  <si>
    <t>CUANTÍA TOTAL DE LA PENSIÓN (9)</t>
  </si>
  <si>
    <t>TOTAL DE ASIGNACIÓN POR ESPOSA(O)</t>
  </si>
  <si>
    <t>TOTAL DE ASIGNACIÓN POR HIJOS</t>
  </si>
  <si>
    <t>TOTAL DE ASIGNACIÓN PADRES</t>
  </si>
  <si>
    <t>TOTAL DE ASIGNACIÓN AYUDA ASISTENCIAL</t>
  </si>
  <si>
    <t>* NÚMERO DE PADRES</t>
  </si>
  <si>
    <t>*NÚMERO DE HIJOS</t>
  </si>
  <si>
    <t>CUANTÍA TOTAL DE LA PENSIÓN ANUAL</t>
  </si>
  <si>
    <t>4.1 ASIGNACIÓN DECRETO PRESIDENCIAL 11% (3)</t>
  </si>
  <si>
    <t>4. ASIGNACIÓN POR DECRETO PRESIDENCIAL (2004)</t>
  </si>
  <si>
    <t>TOTAL DE ASIGNACIÓN POR DECRETO PRESIDENCIAL</t>
  </si>
  <si>
    <t>(9) Cuantía total de la pensión es un suma del Total de la cuantía básica + Total de incrementos anuales a la cuantía básica.</t>
  </si>
  <si>
    <t>3. ASIGNACIONES FAMILIARES DE LA LEY 1973 DEL IMSS*</t>
  </si>
  <si>
    <t>15% DE ASIGNACIÓN</t>
  </si>
  <si>
    <t>10% DE ASIGNACIÓN</t>
  </si>
  <si>
    <t>Dentro de la ley de 1973 de pensiones del IMSS hay asignaciones que se agregan a la suma de su pensión y dependiendo de la situación de la persona a pensionar se harán las bonificacionesaplicables.
(1) En el caso de no contar con esposo(a) o concubinato, ni hijos menores de 16 años o estudiantes hasta los 25 años y si ninguno de los padres depende económicamente de usted, se aplica una asignación bajo el concepto de "Ayuda asistencial" del 15% al monto de la pensión.</t>
  </si>
  <si>
    <t>(1) En caso de no contar con esposo(a) o concubinato, ni hijos menores de 16 años o estudiantes hasta los 25 años u si ninguno de los padres 
depende económicamente de usted, se aplica una asignación de concepto de "Ayuda asistencial" del 15% al monto de la pensión.</t>
  </si>
  <si>
    <t>15% DE ASIGNACIÓN (SI NO HAY BENEFICIARIOS) Ó 10% (SI SOLO HAY 1 
PADRE COMO BENEFICIARIO)</t>
  </si>
  <si>
    <t>(1) En caso de no contar con esposo(a) o concubinato, ni hijos menores de 16 años o estudiantes hasta los 25 años u si ninguno de los padres 
depende económicamente de usted, se aplica una asignación de concepto de "Ayuda asistencial" del 15% al monto de la pensión. Si el único
beneficiario fuera un único padre/madre, se asigna un 10% de "Ayuda asistencial" al momento de la pensión.</t>
  </si>
  <si>
    <t>CUANTÍA TOTAL DE LA PENSIÓN + ASIGNACIONES ANUAL (2)</t>
  </si>
  <si>
    <t>3.4 AYUDA ASISTENCIAL (1)</t>
  </si>
  <si>
    <t>3.3 ASIGNACIÓN POR PADRES DEPENDIENTES (APLICA SOLO A FALTA DE ESPOSO(A) O HIJOS) (1)</t>
  </si>
  <si>
    <t>3.2 ASIGNACIÓN HIJOS MENORES DE EDAD O ESTUDIANTES MENORES DE 25 AÑOS (1)</t>
  </si>
  <si>
    <t>3.1 ASIGNACIÓN FAMILIAR POR ESPOSO(A) O CONCUBINATO (1)</t>
  </si>
  <si>
    <t>(2) La cuantía total de pensión más las asignaciones. Es el resultado de monto de la pensión más cada una de las asignaciones establecidas según sea el contexto del pensionado. En este caso se le agregó la bonificación del 15% al monto de su pensión calculada.</t>
  </si>
  <si>
    <t>11% DE INCREMENTO A LA PENSIÓN</t>
  </si>
  <si>
    <t>CUANTÍA TOTAL DE LA PENSIÓN +  ASIGNACIONES ANUAL</t>
  </si>
  <si>
    <t>(2) La asignación por decreto presidencial se le bonifica sin importar el contexto del pensionado. Este decreto asigna una bonificación del 11% al monto de la pensión.</t>
  </si>
  <si>
    <t>TOTAL DE PENSIÓN POR VEJEZ (ANUAL)</t>
  </si>
  <si>
    <t>CALCULADORA DE PENSIÓN POR CESANTÍA EN EDAD AVANZADA Y VEJEZ</t>
  </si>
  <si>
    <t>Tabla de porcentaje de cuantía que corresponde respecto a la cuantía por vejez</t>
  </si>
  <si>
    <t>Tipo de Pensión</t>
  </si>
  <si>
    <t>Edad</t>
  </si>
  <si>
    <t>Porcentaje de Pensión por Vejez</t>
  </si>
  <si>
    <t>Por vejez</t>
  </si>
  <si>
    <t>Por Cesantía en edad avanzada</t>
  </si>
  <si>
    <t xml:space="preserve">Nota: El 100% de la pensión se otorga caundo se hace el trámite hasta los 65 años bajo el nombre de "Pensión por Vejez". Si te retiras antes se conoce como pensión por "Cesantía en edad avanzada" </t>
  </si>
  <si>
    <t>5. Calculadora de Pensión</t>
  </si>
  <si>
    <t>TOTAL DE PENSIÓN ANUAL POR VEJEZ (100%)</t>
  </si>
  <si>
    <t>EDAD DE RETIRO EN AÑOS ENTEROS (PARA EL IMSS)</t>
  </si>
  <si>
    <t>PORCENTAJE ASIGNADO POR EDAD DEL TRABAJADOR</t>
  </si>
  <si>
    <t>PENSIÓN ANUAL MÍNIMA GARANTIZADA 2024</t>
  </si>
  <si>
    <t>¿APLICA LA PENSIÓN MÍNIMA GARANTIZADA? (1)</t>
  </si>
  <si>
    <t>IMPORTE DE PENSIÓN ANUAL</t>
  </si>
  <si>
    <t>IMPORTE DE PENSIÓN POR MES DE 30 DÍAS</t>
  </si>
  <si>
    <t>(8) Cuándo el resultado de la pensión calculada es menor o igual a la pensión mínima garantizada, se asigna la pensión mínima garantizada, independientemente de la edad en la que se decida iniciar el trámite de pensión.</t>
  </si>
  <si>
    <r>
      <t xml:space="preserve">SELECCIONE LA EDAD A LA QUE QUIERE PENSIONARSE </t>
    </r>
    <r>
      <rPr>
        <sz val="8"/>
        <color theme="1"/>
        <rFont val="Calibri"/>
        <family val="2"/>
        <scheme val="minor"/>
      </rPr>
      <t>(En caso de estar en MOD. 40 SE DEBEN DE SUMAR LA EDAD A LA QUE INICIAMOS LA MODALIDAD Y LOS AÑOS QUE ESTAREMOS EN ELLA) En la hoja "Cal MOD 40" suma la celda D5 + D7.</t>
    </r>
  </si>
  <si>
    <t>TOTAL DE PENSIÓN POR VEJEZ (MES DE 30 DÍAS)</t>
  </si>
  <si>
    <t>Plantilla dreada por Ninjamastertool.com (esta plantilla solo puede ser adquirida desde nuestro sitio oficial *Se prohibe su reproducción).</t>
  </si>
  <si>
    <t>Para poder llevar a cabo el cálculo deberás tener a la mano los siguientes datos y documentos.</t>
  </si>
  <si>
    <t>Ninjamastertool.com</t>
  </si>
  <si>
    <t>Plantilla creada por Ninjamastertool.com (esta plantilla solo puede ser adquirida desde nuestro sitio oficial *Se prohibe su reproducción).</t>
  </si>
  <si>
    <r>
      <rPr>
        <b/>
        <sz val="11"/>
        <color theme="1"/>
        <rFont val="Calibri"/>
        <family val="2"/>
        <scheme val="minor"/>
      </rPr>
      <t xml:space="preserve">Intrucciones: </t>
    </r>
    <r>
      <rPr>
        <sz val="11"/>
        <color theme="1"/>
        <rFont val="Calibri"/>
        <family val="2"/>
        <scheme val="minor"/>
      </rPr>
      <t xml:space="preserve">En tu reporte de Semanas cotizadas IMSS Identifica la fecha de inicio y termino de cada movimiento laboral. Las fechas se ingresan desde arriba (fecha más reciente), hasta llegar a las fechas con mayor antigüedad. </t>
    </r>
    <r>
      <rPr>
        <i/>
        <sz val="11"/>
        <color theme="1"/>
        <rFont val="Calibri"/>
        <family val="2"/>
        <scheme val="minor"/>
      </rPr>
      <t xml:space="preserve">*Recuerda que la calculadora solo te permitirá ingresar fechas que den como máximo 250 semanas cotizadas.
</t>
    </r>
    <r>
      <rPr>
        <sz val="11"/>
        <color theme="1"/>
        <rFont val="Calibri"/>
        <family val="2"/>
        <scheme val="minor"/>
      </rPr>
      <t>También deberás ingresar el salario base (salario registrado) de cadarango de fechas. Al ingresar los datos, la calculadora te dará el salario promedio de las últimas 250 semanas.</t>
    </r>
  </si>
  <si>
    <t>Intrucciones: Completa el siguiente formulario para que se acualicen los datos de todas las hojas de cálculo.</t>
  </si>
  <si>
    <t>(4) El porcentaje de cuantía básica se asociaa la "Tabla de porcentajes asignados a la ley de 1973 de pensiones IMSS". Se asigna, localizando el
resultado de "Salario proporcional en UMAS" EN LOS RANGOS DENTRO DE LA TABLA "Ver anexo última hoja de cálculo".</t>
  </si>
  <si>
    <t>(6) El porcentaje de incrementos a la cuantía básica se asocia a la "Taza de porcentajes asignados a la ley de 1973 de pensiones del IMSS" y se 
asigna, localizando el resultado de "Salario proporcional en UMAS" en los rangos dentro de la tabla "Tabla Ley de 1963 IMSS". "Ver anexo última hoja de cálculo".
(7) Los incrementos diarios se calculan multiplicando el % de incrementos por el salario promedio de las últimas 250 Semanas cotizadas. "El resultado se actualiza multiplicando los 365 días del año".
(8) El número de incrementos anuales son el resultado de restarle 500 semanas cotizadas al número de semanas cotizadas totales, las semanas resultantes al efectuar esta resta se convierten a años y se multiplican por el resultado de  "Incrementos Anuales".</t>
  </si>
  <si>
    <t>*Los resultados se actualizan según lo ingresado en la hoja "Datos General"</t>
  </si>
  <si>
    <t>SALARIO PROMEDIO DIARIO DE LAS ÚLTIMAS 250 SEMANAS COTIZADAS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</si>
</sst>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00%"/>
  </numFmts>
  <fonts count="21" x14ac:knownFonts="1">
    <font>
      <sz val="11"/>
      <color theme="1"/>
      <name val="Calibri"/>
      <family val="2"/>
      <scheme val="minor"/>
    </font>
    <font>
      <b/>
      <sz val="11"/>
      <color theme="0"/>
      <name val="Calibri"/>
      <family val="2"/>
      <scheme val="minor"/>
    </font>
    <font>
      <b/>
      <sz val="11"/>
      <color theme="1"/>
      <name val="Calibri"/>
      <family val="2"/>
      <scheme val="minor"/>
    </font>
    <font>
      <sz val="11"/>
      <color rgb="FF111827"/>
      <name val="Calibri"/>
      <family val="2"/>
      <scheme val="minor"/>
    </font>
    <font>
      <b/>
      <sz val="10"/>
      <color theme="1"/>
      <name val="Calibri"/>
      <family val="2"/>
      <scheme val="minor"/>
    </font>
    <font>
      <b/>
      <sz val="10"/>
      <color theme="0"/>
      <name val="Calibri"/>
      <family val="2"/>
      <scheme val="minor"/>
    </font>
    <font>
      <b/>
      <sz val="12"/>
      <color theme="0"/>
      <name val="Calibri"/>
      <family val="2"/>
      <scheme val="minor"/>
    </font>
    <font>
      <sz val="11"/>
      <color theme="0"/>
      <name val="Calibri"/>
      <family val="2"/>
      <scheme val="minor"/>
    </font>
    <font>
      <i/>
      <sz val="11"/>
      <color theme="0"/>
      <name val="Calibri"/>
      <family val="2"/>
      <scheme val="minor"/>
    </font>
    <font>
      <sz val="8"/>
      <color theme="1"/>
      <name val="Calibri"/>
      <family val="2"/>
      <scheme val="minor"/>
    </font>
    <font>
      <b/>
      <sz val="8"/>
      <color theme="0"/>
      <name val="Calibri"/>
      <family val="2"/>
      <scheme val="minor"/>
    </font>
    <font>
      <b/>
      <sz val="14"/>
      <color theme="0"/>
      <name val="Calibri"/>
      <family val="2"/>
      <scheme val="minor"/>
    </font>
    <font>
      <sz val="9"/>
      <color theme="1"/>
      <name val="Calibri"/>
      <family val="2"/>
      <scheme val="minor"/>
    </font>
    <font>
      <sz val="8"/>
      <color rgb="FF000000"/>
      <name val="Helvetica Neue"/>
      <charset val="1"/>
    </font>
    <font>
      <b/>
      <sz val="8"/>
      <color rgb="FF000000"/>
      <name val="Helvetica Neue"/>
      <charset val="1"/>
    </font>
    <font>
      <b/>
      <i/>
      <sz val="8"/>
      <color rgb="FF000000"/>
      <name val="Helvetica Neue"/>
      <charset val="1"/>
    </font>
    <font>
      <i/>
      <sz val="8"/>
      <color rgb="FF000000"/>
      <name val="Helvetica Neue"/>
      <charset val="1"/>
    </font>
    <font>
      <sz val="11"/>
      <name val="Calibri"/>
      <family val="2"/>
      <scheme val="minor"/>
    </font>
    <font>
      <b/>
      <sz val="9"/>
      <color theme="1"/>
      <name val="Calibri"/>
      <family val="2"/>
      <scheme val="minor"/>
    </font>
    <font>
      <sz val="14"/>
      <color theme="0"/>
      <name val="Calibri"/>
      <family val="2"/>
      <scheme val="minor"/>
    </font>
    <font>
      <i/>
      <sz val="11"/>
      <color theme="1"/>
      <name val="Calibri"/>
      <family val="2"/>
      <scheme val="minor"/>
    </font>
  </fonts>
  <fills count="10">
    <fill>
      <patternFill patternType="none"/>
    </fill>
    <fill>
      <patternFill patternType="gray125"/>
    </fill>
    <fill>
      <patternFill patternType="solid">
        <fgColor rgb="FF00B0F0"/>
        <bgColor indexed="64"/>
      </patternFill>
    </fill>
    <fill>
      <patternFill patternType="solid">
        <fgColor theme="7" tint="0.39997558519241921"/>
        <bgColor indexed="64"/>
      </patternFill>
    </fill>
    <fill>
      <patternFill patternType="solid">
        <fgColor rgb="FFFDFDFD"/>
        <bgColor indexed="64"/>
      </patternFill>
    </fill>
    <fill>
      <patternFill patternType="solid">
        <fgColor rgb="FF0070C0"/>
        <bgColor indexed="64"/>
      </patternFill>
    </fill>
    <fill>
      <patternFill patternType="solid">
        <fgColor rgb="FFFFFF00"/>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53">
    <border>
      <left/>
      <right/>
      <top/>
      <bottom/>
      <diagonal/>
    </border>
    <border>
      <left style="thick">
        <color theme="4" tint="-0.249977111117893"/>
      </left>
      <right/>
      <top style="thick">
        <color theme="4" tint="-0.249977111117893"/>
      </top>
      <bottom style="thick">
        <color theme="4" tint="-0.249977111117893"/>
      </bottom>
      <diagonal/>
    </border>
    <border>
      <left/>
      <right/>
      <top style="thick">
        <color theme="4" tint="-0.249977111117893"/>
      </top>
      <bottom style="thick">
        <color theme="4" tint="-0.249977111117893"/>
      </bottom>
      <diagonal/>
    </border>
    <border>
      <left/>
      <right style="thick">
        <color theme="4" tint="-0.249977111117893"/>
      </right>
      <top style="thick">
        <color theme="4" tint="-0.249977111117893"/>
      </top>
      <bottom style="thick">
        <color theme="4" tint="-0.249977111117893"/>
      </bottom>
      <diagonal/>
    </border>
    <border>
      <left style="thick">
        <color theme="4" tint="-0.249977111117893"/>
      </left>
      <right/>
      <top style="thick">
        <color theme="4" tint="-0.249977111117893"/>
      </top>
      <bottom/>
      <diagonal/>
    </border>
    <border>
      <left/>
      <right style="thick">
        <color theme="4" tint="-0.249977111117893"/>
      </right>
      <top style="thick">
        <color theme="4" tint="-0.249977111117893"/>
      </top>
      <bottom/>
      <diagonal/>
    </border>
    <border>
      <left style="thick">
        <color theme="4" tint="-0.249977111117893"/>
      </left>
      <right/>
      <top/>
      <bottom/>
      <diagonal/>
    </border>
    <border>
      <left/>
      <right style="thick">
        <color theme="4" tint="-0.249977111117893"/>
      </right>
      <top/>
      <bottom/>
      <diagonal/>
    </border>
    <border>
      <left style="thick">
        <color theme="4" tint="-0.249977111117893"/>
      </left>
      <right/>
      <top/>
      <bottom style="thick">
        <color theme="4" tint="-0.249977111117893"/>
      </bottom>
      <diagonal/>
    </border>
    <border>
      <left/>
      <right style="thick">
        <color theme="4" tint="-0.249977111117893"/>
      </right>
      <top/>
      <bottom style="thick">
        <color theme="4" tint="-0.249977111117893"/>
      </bottom>
      <diagonal/>
    </border>
    <border>
      <left/>
      <right/>
      <top style="thick">
        <color theme="4" tint="-0.249977111117893"/>
      </top>
      <bottom/>
      <diagonal/>
    </border>
    <border>
      <left/>
      <right/>
      <top/>
      <bottom style="thick">
        <color theme="4" tint="-0.249977111117893"/>
      </bottom>
      <diagonal/>
    </border>
    <border>
      <left/>
      <right/>
      <top/>
      <bottom style="thick">
        <color theme="7" tint="0.59999389629810485"/>
      </bottom>
      <diagonal/>
    </border>
    <border>
      <left/>
      <right/>
      <top style="thick">
        <color theme="7" tint="0.59999389629810485"/>
      </top>
      <bottom/>
      <diagonal/>
    </border>
    <border>
      <left/>
      <right/>
      <top style="thick">
        <color theme="7" tint="0.59999389629810485"/>
      </top>
      <bottom style="thick">
        <color theme="7" tint="0.59999389629810485"/>
      </bottom>
      <diagonal/>
    </border>
    <border>
      <left/>
      <right style="thick">
        <color theme="7" tint="0.59999389629810485"/>
      </right>
      <top style="thick">
        <color theme="7" tint="0.59999389629810485"/>
      </top>
      <bottom style="thick">
        <color theme="7" tint="0.59999389629810485"/>
      </bottom>
      <diagonal/>
    </border>
    <border>
      <left style="thick">
        <color theme="7" tint="0.59999389629810485"/>
      </left>
      <right/>
      <top/>
      <bottom/>
      <diagonal/>
    </border>
    <border>
      <left/>
      <right style="thick">
        <color theme="7" tint="0.59999389629810485"/>
      </right>
      <top style="thick">
        <color theme="7" tint="0.59999389629810485"/>
      </top>
      <bottom/>
      <diagonal/>
    </border>
    <border>
      <left style="thick">
        <color theme="4" tint="0.59999389629810485"/>
      </left>
      <right style="thick">
        <color theme="4" tint="0.59999389629810485"/>
      </right>
      <top style="thick">
        <color theme="4" tint="0.59999389629810485"/>
      </top>
      <bottom style="thick">
        <color theme="4" tint="0.59999389629810485"/>
      </bottom>
      <diagonal/>
    </border>
    <border>
      <left style="medium">
        <color rgb="FF00B0F0"/>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rgb="FF00B0F0"/>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style="medium">
        <color rgb="FF00B0F0"/>
      </right>
      <top/>
      <bottom style="medium">
        <color rgb="FF00B0F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FFFF00"/>
      </top>
      <bottom/>
      <diagonal/>
    </border>
    <border>
      <left/>
      <right style="thin">
        <color rgb="FFFFFF00"/>
      </right>
      <top style="thin">
        <color rgb="FFFFFF00"/>
      </top>
      <bottom/>
      <diagonal/>
    </border>
    <border>
      <left style="medium">
        <color indexed="64"/>
      </left>
      <right/>
      <top style="thin">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diagonal/>
    </border>
    <border>
      <left/>
      <right/>
      <top/>
      <bottom style="medium">
        <color rgb="FFFFFF00"/>
      </bottom>
      <diagonal/>
    </border>
    <border>
      <left/>
      <right style="medium">
        <color rgb="FFFFFF00"/>
      </right>
      <top/>
      <bottom style="medium">
        <color rgb="FFFFFF00"/>
      </bottom>
      <diagonal/>
    </border>
    <border>
      <left/>
      <right/>
      <top/>
      <bottom style="medium">
        <color rgb="FF00B0F0"/>
      </bottom>
      <diagonal/>
    </border>
    <border>
      <left style="medium">
        <color rgb="FFFFFF00"/>
      </left>
      <right/>
      <top style="medium">
        <color rgb="FF00B0F0"/>
      </top>
      <bottom/>
      <diagonal/>
    </border>
    <border>
      <left/>
      <right/>
      <top style="medium">
        <color rgb="FF00B0F0"/>
      </top>
      <bottom/>
      <diagonal/>
    </border>
    <border>
      <left/>
      <right/>
      <top style="medium">
        <color rgb="FF00B0F0"/>
      </top>
      <bottom style="medium">
        <color rgb="FF00B0F0"/>
      </bottom>
      <diagonal/>
    </border>
    <border>
      <left style="medium">
        <color rgb="FF00B0F0"/>
      </left>
      <right/>
      <top style="medium">
        <color rgb="FFFFFF00"/>
      </top>
      <bottom/>
      <diagonal/>
    </border>
    <border>
      <left style="medium">
        <color rgb="FF00B0F0"/>
      </left>
      <right/>
      <top/>
      <bottom style="medium">
        <color rgb="FFFFFF00"/>
      </bottom>
      <diagonal/>
    </border>
    <border>
      <left/>
      <right/>
      <top style="medium">
        <color rgb="FFFFFF00"/>
      </top>
      <bottom style="medium">
        <color rgb="FFFFFF00"/>
      </bottom>
      <diagonal/>
    </border>
    <border>
      <left/>
      <right/>
      <top style="medium">
        <color rgb="FF00B0F0"/>
      </top>
      <bottom style="medium">
        <color rgb="FFFFFF00"/>
      </bottom>
      <diagonal/>
    </border>
    <border>
      <left style="thick">
        <color theme="4" tint="0.59999389629810485"/>
      </left>
      <right style="thick">
        <color theme="4" tint="0.59999389629810485"/>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8">
    <xf numFmtId="0" fontId="0" fillId="0" borderId="0" xfId="0"/>
    <xf numFmtId="164" fontId="0" fillId="0" borderId="0" xfId="0" applyNumberFormat="1"/>
    <xf numFmtId="0" fontId="2" fillId="3" borderId="0" xfId="0" applyFont="1" applyFill="1"/>
    <xf numFmtId="0" fontId="4" fillId="0" borderId="21" xfId="0" applyFont="1" applyBorder="1"/>
    <xf numFmtId="0" fontId="4" fillId="0" borderId="23" xfId="0" applyFont="1" applyBorder="1"/>
    <xf numFmtId="0" fontId="2" fillId="0" borderId="25" xfId="0" applyFont="1" applyBorder="1"/>
    <xf numFmtId="0" fontId="4" fillId="0" borderId="25" xfId="0" applyFont="1" applyBorder="1"/>
    <xf numFmtId="0" fontId="2" fillId="3" borderId="23" xfId="0" applyFont="1" applyFill="1" applyBorder="1"/>
    <xf numFmtId="0" fontId="14" fillId="4" borderId="27" xfId="0" applyFont="1" applyFill="1" applyBorder="1" applyAlignment="1">
      <alignment vertical="center" wrapText="1"/>
    </xf>
    <xf numFmtId="0" fontId="13" fillId="4" borderId="27" xfId="0" applyFont="1" applyFill="1" applyBorder="1" applyAlignment="1">
      <alignment vertical="center" wrapText="1"/>
    </xf>
    <xf numFmtId="0" fontId="16" fillId="4" borderId="27" xfId="0" applyFont="1" applyFill="1" applyBorder="1" applyAlignment="1">
      <alignment vertical="center" wrapText="1"/>
    </xf>
    <xf numFmtId="0" fontId="13" fillId="0" borderId="0" xfId="0" applyFont="1" applyAlignment="1">
      <alignment vertical="center" wrapText="1"/>
    </xf>
    <xf numFmtId="9" fontId="16" fillId="4" borderId="27" xfId="0" applyNumberFormat="1" applyFont="1" applyFill="1" applyBorder="1" applyAlignment="1">
      <alignment vertical="center" wrapText="1"/>
    </xf>
    <xf numFmtId="164" fontId="0" fillId="3" borderId="0" xfId="0" applyNumberFormat="1" applyFill="1" applyAlignment="1">
      <alignment horizontal="center"/>
    </xf>
    <xf numFmtId="164" fontId="0" fillId="0" borderId="0" xfId="0" applyNumberFormat="1" applyAlignment="1">
      <alignment horizontal="center"/>
    </xf>
    <xf numFmtId="9" fontId="0" fillId="0" borderId="0" xfId="0" applyNumberFormat="1" applyAlignment="1">
      <alignment horizontal="center"/>
    </xf>
    <xf numFmtId="0" fontId="18" fillId="0" borderId="0" xfId="0" applyFont="1" applyAlignment="1">
      <alignment horizontal="left"/>
    </xf>
    <xf numFmtId="0" fontId="18" fillId="0" borderId="0" xfId="0" applyFont="1"/>
    <xf numFmtId="0" fontId="18" fillId="0" borderId="0" xfId="0" applyFont="1" applyAlignment="1">
      <alignment wrapText="1"/>
    </xf>
    <xf numFmtId="9" fontId="18" fillId="0" borderId="0" xfId="0" applyNumberFormat="1" applyFont="1" applyAlignment="1">
      <alignment horizontal="left" wrapText="1"/>
    </xf>
    <xf numFmtId="0" fontId="0" fillId="0" borderId="32" xfId="0" applyBorder="1"/>
    <xf numFmtId="0" fontId="6" fillId="2" borderId="34" xfId="0" applyFont="1" applyFill="1" applyBorder="1" applyAlignment="1">
      <alignment horizontal="center" vertical="center"/>
    </xf>
    <xf numFmtId="164" fontId="19" fillId="2" borderId="33" xfId="0" applyNumberFormat="1" applyFont="1" applyFill="1" applyBorder="1" applyAlignment="1">
      <alignment horizontal="center" vertical="center"/>
    </xf>
    <xf numFmtId="0" fontId="2" fillId="3" borderId="23" xfId="0" applyFont="1" applyFill="1" applyBorder="1" applyAlignment="1">
      <alignment vertical="center"/>
    </xf>
    <xf numFmtId="164" fontId="0" fillId="3" borderId="0" xfId="0" applyNumberFormat="1" applyFill="1" applyAlignment="1">
      <alignment horizontal="center" vertical="center"/>
    </xf>
    <xf numFmtId="0" fontId="2" fillId="0" borderId="0" xfId="0" applyFont="1" applyBorder="1" applyAlignment="1">
      <alignment horizontal="center"/>
    </xf>
    <xf numFmtId="9" fontId="2" fillId="0" borderId="0" xfId="0" applyNumberFormat="1" applyFont="1" applyBorder="1" applyAlignment="1">
      <alignment horizontal="center"/>
    </xf>
    <xf numFmtId="0" fontId="2" fillId="0" borderId="41" xfId="0" applyFont="1" applyBorder="1" applyAlignment="1">
      <alignment horizontal="center"/>
    </xf>
    <xf numFmtId="0" fontId="2" fillId="0" borderId="42" xfId="0" applyFont="1" applyBorder="1" applyAlignment="1">
      <alignment horizontal="center"/>
    </xf>
    <xf numFmtId="0" fontId="2" fillId="0" borderId="22" xfId="0" applyFont="1" applyBorder="1" applyAlignment="1">
      <alignment horizontal="center"/>
    </xf>
    <xf numFmtId="9" fontId="2" fillId="0" borderId="42" xfId="0" applyNumberFormat="1" applyFont="1" applyBorder="1" applyAlignment="1">
      <alignment horizontal="center"/>
    </xf>
    <xf numFmtId="0" fontId="0" fillId="0" borderId="23" xfId="0" applyBorder="1"/>
    <xf numFmtId="9" fontId="2" fillId="0" borderId="24" xfId="0" applyNumberFormat="1" applyFont="1" applyBorder="1" applyAlignment="1">
      <alignment horizontal="center"/>
    </xf>
    <xf numFmtId="0" fontId="0" fillId="0" borderId="0" xfId="0" applyBorder="1"/>
    <xf numFmtId="0" fontId="0" fillId="0" borderId="35" xfId="0" applyBorder="1"/>
    <xf numFmtId="0" fontId="0" fillId="0" borderId="46" xfId="0" applyBorder="1"/>
    <xf numFmtId="0" fontId="0" fillId="0" borderId="37" xfId="0" applyBorder="1"/>
    <xf numFmtId="0" fontId="2" fillId="0" borderId="46" xfId="0" applyFont="1" applyBorder="1"/>
    <xf numFmtId="14" fontId="0" fillId="0" borderId="4" xfId="0" applyNumberFormat="1" applyBorder="1" applyAlignment="1" applyProtection="1">
      <alignment horizontal="center"/>
      <protection locked="0"/>
    </xf>
    <xf numFmtId="14" fontId="0" fillId="0" borderId="10" xfId="0" applyNumberFormat="1" applyBorder="1" applyAlignment="1" applyProtection="1">
      <alignment horizontal="center"/>
      <protection locked="0"/>
    </xf>
    <xf numFmtId="14" fontId="0" fillId="0" borderId="6" xfId="0" applyNumberFormat="1" applyBorder="1" applyAlignment="1" applyProtection="1">
      <alignment horizontal="center" vertical="center"/>
      <protection locked="0"/>
    </xf>
    <xf numFmtId="14" fontId="0" fillId="0" borderId="0" xfId="0" applyNumberFormat="1" applyBorder="1" applyAlignment="1" applyProtection="1">
      <alignment horizontal="center" vertical="center"/>
      <protection locked="0"/>
    </xf>
    <xf numFmtId="0" fontId="2" fillId="0" borderId="0" xfId="0" applyFont="1" applyAlignment="1">
      <alignment horizontal="center"/>
    </xf>
    <xf numFmtId="0" fontId="2" fillId="3" borderId="0" xfId="0" applyFont="1" applyFill="1" applyAlignment="1">
      <alignment horizontal="center"/>
    </xf>
    <xf numFmtId="164" fontId="2" fillId="3" borderId="0" xfId="0" applyNumberFormat="1" applyFont="1" applyFill="1" applyAlignment="1">
      <alignment horizontal="center"/>
    </xf>
    <xf numFmtId="0" fontId="2" fillId="0" borderId="1" xfId="0" applyFont="1" applyBorder="1" applyAlignment="1" applyProtection="1">
      <alignment horizontal="center" wrapText="1"/>
    </xf>
    <xf numFmtId="0" fontId="2" fillId="0" borderId="3" xfId="0" applyFont="1" applyBorder="1" applyAlignment="1" applyProtection="1">
      <alignment horizontal="center"/>
    </xf>
    <xf numFmtId="0" fontId="3" fillId="0" borderId="4" xfId="0" applyFont="1" applyBorder="1" applyAlignment="1" applyProtection="1">
      <alignment horizontal="center"/>
    </xf>
    <xf numFmtId="164" fontId="0" fillId="0" borderId="5" xfId="0" applyNumberFormat="1" applyBorder="1" applyProtection="1"/>
    <xf numFmtId="0" fontId="3" fillId="0" borderId="6" xfId="0" applyFont="1" applyBorder="1" applyAlignment="1" applyProtection="1">
      <alignment horizontal="center"/>
    </xf>
    <xf numFmtId="164" fontId="0" fillId="0" borderId="7" xfId="0" applyNumberFormat="1" applyBorder="1" applyProtection="1"/>
    <xf numFmtId="0" fontId="3" fillId="0" borderId="8" xfId="0" applyFont="1" applyBorder="1" applyAlignment="1" applyProtection="1">
      <alignment horizontal="center"/>
    </xf>
    <xf numFmtId="164" fontId="0" fillId="0" borderId="9" xfId="0" applyNumberFormat="1" applyBorder="1" applyProtection="1"/>
    <xf numFmtId="0" fontId="0" fillId="0" borderId="0" xfId="0" applyProtection="1"/>
    <xf numFmtId="164" fontId="0" fillId="0" borderId="5" xfId="0" applyNumberFormat="1" applyBorder="1" applyAlignment="1" applyProtection="1">
      <alignment horizontal="center"/>
      <protection locked="0"/>
    </xf>
    <xf numFmtId="164" fontId="0" fillId="0" borderId="7"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0" xfId="0" applyNumberFormat="1" applyBorder="1" applyAlignment="1" applyProtection="1">
      <alignment horizontal="center"/>
      <protection locked="0"/>
    </xf>
    <xf numFmtId="14" fontId="0" fillId="0" borderId="8" xfId="0" applyNumberFormat="1" applyBorder="1" applyAlignment="1" applyProtection="1">
      <alignment horizontal="center"/>
      <protection locked="0"/>
    </xf>
    <xf numFmtId="14" fontId="0" fillId="0" borderId="11" xfId="0" applyNumberFormat="1" applyBorder="1" applyAlignment="1" applyProtection="1">
      <alignment horizontal="center"/>
      <protection locked="0"/>
    </xf>
    <xf numFmtId="164" fontId="0" fillId="0" borderId="9" xfId="0" applyNumberFormat="1" applyBorder="1" applyAlignment="1" applyProtection="1">
      <alignment horizontal="center"/>
      <protection locked="0"/>
    </xf>
    <xf numFmtId="0" fontId="2" fillId="0" borderId="0" xfId="0" applyFont="1" applyAlignment="1" applyProtection="1">
      <alignment horizontal="center"/>
    </xf>
    <xf numFmtId="164" fontId="6" fillId="2" borderId="0" xfId="0" applyNumberFormat="1" applyFont="1" applyFill="1" applyAlignment="1" applyProtection="1">
      <alignment horizontal="center"/>
    </xf>
    <xf numFmtId="0" fontId="0" fillId="0" borderId="1" xfId="0" applyBorder="1" applyProtection="1"/>
    <xf numFmtId="0" fontId="2" fillId="0" borderId="2" xfId="0" applyFont="1" applyBorder="1" applyAlignment="1" applyProtection="1">
      <alignment horizontal="center" wrapText="1"/>
    </xf>
    <xf numFmtId="0" fontId="2" fillId="0" borderId="3" xfId="0" applyFont="1" applyBorder="1" applyAlignment="1" applyProtection="1">
      <alignment horizontal="center" wrapText="1"/>
    </xf>
    <xf numFmtId="0" fontId="6" fillId="7" borderId="50" xfId="0" applyFont="1" applyFill="1" applyBorder="1" applyAlignment="1">
      <alignment horizontal="center" wrapText="1"/>
    </xf>
    <xf numFmtId="0" fontId="7" fillId="5" borderId="52" xfId="0" applyFont="1" applyFill="1" applyBorder="1" applyAlignment="1">
      <alignment horizontal="center"/>
    </xf>
    <xf numFmtId="0" fontId="0" fillId="0" borderId="0" xfId="0" applyAlignment="1" applyProtection="1">
      <alignment horizontal="center"/>
      <protection locked="0"/>
    </xf>
    <xf numFmtId="0" fontId="0" fillId="8" borderId="0" xfId="0" applyFill="1" applyProtection="1"/>
    <xf numFmtId="164" fontId="0" fillId="8" borderId="0" xfId="0" applyNumberFormat="1" applyFill="1" applyProtection="1"/>
    <xf numFmtId="164" fontId="0" fillId="9" borderId="24" xfId="0" applyNumberFormat="1" applyFill="1" applyBorder="1" applyAlignment="1">
      <alignment horizontal="center"/>
    </xf>
    <xf numFmtId="164" fontId="0" fillId="9" borderId="26" xfId="0" applyNumberFormat="1" applyFill="1" applyBorder="1" applyAlignment="1">
      <alignment horizontal="center"/>
    </xf>
    <xf numFmtId="164" fontId="0" fillId="9" borderId="22" xfId="0" applyNumberFormat="1" applyFill="1" applyBorder="1" applyAlignment="1">
      <alignment horizontal="center"/>
    </xf>
    <xf numFmtId="0" fontId="0" fillId="9" borderId="26" xfId="0" applyFill="1" applyBorder="1" applyAlignment="1">
      <alignment horizontal="center"/>
    </xf>
    <xf numFmtId="0" fontId="0" fillId="9" borderId="24" xfId="0" applyFill="1" applyBorder="1" applyAlignment="1">
      <alignment horizontal="center"/>
    </xf>
    <xf numFmtId="2" fontId="0" fillId="9" borderId="24" xfId="0" applyNumberFormat="1" applyFill="1" applyBorder="1" applyAlignment="1">
      <alignment horizontal="center"/>
    </xf>
    <xf numFmtId="164" fontId="2" fillId="9" borderId="0" xfId="0" applyNumberFormat="1" applyFont="1" applyFill="1" applyAlignment="1">
      <alignment horizontal="center"/>
    </xf>
    <xf numFmtId="164" fontId="0" fillId="9" borderId="0" xfId="0" applyNumberFormat="1" applyFill="1" applyAlignment="1">
      <alignment horizontal="center"/>
    </xf>
    <xf numFmtId="10" fontId="0" fillId="9" borderId="0" xfId="0" applyNumberFormat="1" applyFill="1" applyAlignment="1">
      <alignment horizontal="center"/>
    </xf>
    <xf numFmtId="0" fontId="17" fillId="9" borderId="0" xfId="0" applyFont="1" applyFill="1" applyAlignment="1">
      <alignment horizontal="center"/>
    </xf>
    <xf numFmtId="9" fontId="2" fillId="9" borderId="0" xfId="0" applyNumberFormat="1" applyFont="1" applyFill="1" applyAlignment="1">
      <alignment horizontal="center"/>
    </xf>
    <xf numFmtId="0" fontId="0" fillId="9" borderId="0" xfId="0" applyFill="1" applyAlignment="1">
      <alignment horizontal="center"/>
    </xf>
    <xf numFmtId="164" fontId="2" fillId="9" borderId="20" xfId="0" applyNumberFormat="1" applyFont="1" applyFill="1" applyBorder="1" applyAlignment="1">
      <alignment horizontal="center" vertical="center"/>
    </xf>
    <xf numFmtId="0" fontId="2" fillId="9" borderId="20" xfId="0" applyFont="1" applyFill="1" applyBorder="1" applyAlignment="1">
      <alignment horizontal="center" vertical="center"/>
    </xf>
    <xf numFmtId="0" fontId="2" fillId="9" borderId="42" xfId="0" applyFont="1" applyFill="1" applyBorder="1"/>
    <xf numFmtId="0" fontId="1" fillId="2" borderId="0" xfId="0" applyFont="1" applyFill="1" applyProtection="1"/>
    <xf numFmtId="0" fontId="8" fillId="2" borderId="0" xfId="0" applyFont="1" applyFill="1" applyProtection="1"/>
    <xf numFmtId="0" fontId="0" fillId="0" borderId="18" xfId="0" applyBorder="1" applyProtection="1"/>
    <xf numFmtId="0" fontId="0" fillId="0" borderId="18" xfId="0" applyBorder="1" applyAlignment="1" applyProtection="1">
      <alignment wrapText="1"/>
    </xf>
    <xf numFmtId="0" fontId="0" fillId="0" borderId="48" xfId="0" applyFill="1" applyBorder="1" applyProtection="1"/>
    <xf numFmtId="0" fontId="0" fillId="0" borderId="12" xfId="0" applyBorder="1" applyProtection="1"/>
    <xf numFmtId="0" fontId="1" fillId="2" borderId="14" xfId="0" applyFont="1" applyFill="1" applyBorder="1" applyAlignment="1" applyProtection="1">
      <alignment horizontal="center"/>
    </xf>
    <xf numFmtId="0" fontId="11" fillId="2" borderId="15" xfId="0" applyFont="1" applyFill="1" applyBorder="1" applyAlignment="1" applyProtection="1">
      <alignment horizontal="center"/>
    </xf>
    <xf numFmtId="0" fontId="0" fillId="0" borderId="14" xfId="0" applyBorder="1" applyProtection="1"/>
    <xf numFmtId="0" fontId="0" fillId="0" borderId="13" xfId="0" applyBorder="1" applyProtection="1"/>
    <xf numFmtId="164" fontId="11" fillId="2" borderId="17" xfId="0" applyNumberFormat="1" applyFont="1" applyFill="1" applyBorder="1" applyAlignment="1" applyProtection="1">
      <alignment horizontal="center"/>
    </xf>
    <xf numFmtId="0" fontId="0" fillId="0" borderId="16" xfId="0" applyBorder="1" applyProtection="1"/>
    <xf numFmtId="0" fontId="1" fillId="2" borderId="13" xfId="0" applyFont="1" applyFill="1" applyBorder="1" applyAlignment="1" applyProtection="1">
      <alignment horizontal="center"/>
    </xf>
    <xf numFmtId="3" fontId="11" fillId="2" borderId="17" xfId="0" applyNumberFormat="1" applyFont="1" applyFill="1" applyBorder="1" applyAlignment="1" applyProtection="1">
      <alignment horizontal="center"/>
    </xf>
    <xf numFmtId="0" fontId="9" fillId="0" borderId="0" xfId="0" applyFont="1" applyAlignment="1" applyProtection="1">
      <alignment wrapText="1"/>
    </xf>
    <xf numFmtId="0" fontId="0" fillId="9" borderId="0" xfId="0" applyFill="1" applyAlignment="1" applyProtection="1">
      <alignment horizontal="center"/>
    </xf>
    <xf numFmtId="4" fontId="0" fillId="9" borderId="18" xfId="0" applyNumberFormat="1" applyFill="1" applyBorder="1" applyAlignment="1" applyProtection="1">
      <alignment horizontal="center"/>
    </xf>
    <xf numFmtId="3" fontId="0" fillId="9" borderId="18" xfId="0" applyNumberFormat="1" applyFill="1" applyBorder="1" applyAlignment="1" applyProtection="1">
      <alignment horizontal="center"/>
    </xf>
    <xf numFmtId="14" fontId="0" fillId="9" borderId="18" xfId="0" applyNumberFormat="1" applyFill="1" applyBorder="1" applyAlignment="1" applyProtection="1">
      <alignment horizontal="center"/>
    </xf>
    <xf numFmtId="14" fontId="0" fillId="0" borderId="18" xfId="0" applyNumberFormat="1" applyBorder="1" applyAlignment="1" applyProtection="1">
      <alignment horizontal="center"/>
      <protection locked="0"/>
    </xf>
    <xf numFmtId="3" fontId="0" fillId="0" borderId="18" xfId="0" applyNumberFormat="1" applyBorder="1" applyAlignment="1" applyProtection="1">
      <alignment horizontal="center"/>
      <protection locked="0"/>
    </xf>
    <xf numFmtId="0" fontId="0" fillId="0" borderId="18" xfId="0" applyBorder="1" applyAlignment="1" applyProtection="1">
      <alignment horizontal="center"/>
      <protection locked="0"/>
    </xf>
    <xf numFmtId="0" fontId="0" fillId="0" borderId="0" xfId="0" applyFill="1" applyProtection="1"/>
    <xf numFmtId="10" fontId="0" fillId="0" borderId="22" xfId="0" applyNumberFormat="1" applyBorder="1" applyAlignment="1" applyProtection="1">
      <alignment horizontal="center"/>
      <protection locked="0"/>
    </xf>
    <xf numFmtId="165" fontId="0" fillId="0" borderId="0" xfId="0" applyNumberFormat="1" applyAlignment="1" applyProtection="1">
      <alignment horizontal="center"/>
      <protection locked="0"/>
    </xf>
    <xf numFmtId="0" fontId="0" fillId="0" borderId="51" xfId="0" applyBorder="1" applyAlignment="1">
      <alignment horizontal="center" vertical="top" wrapText="1"/>
    </xf>
    <xf numFmtId="0" fontId="1" fillId="2" borderId="0" xfId="0" applyFont="1" applyFill="1" applyAlignment="1" applyProtection="1">
      <alignment horizontal="center"/>
    </xf>
    <xf numFmtId="0" fontId="7" fillId="2" borderId="0" xfId="0" applyFont="1" applyFill="1" applyAlignment="1" applyProtection="1">
      <alignment horizontal="center"/>
    </xf>
    <xf numFmtId="0" fontId="2" fillId="0" borderId="0" xfId="0" applyFont="1" applyAlignment="1" applyProtection="1">
      <alignment horizontal="center"/>
    </xf>
    <xf numFmtId="0" fontId="0" fillId="0" borderId="0" xfId="0" applyAlignment="1" applyProtection="1">
      <alignment horizontal="center"/>
    </xf>
    <xf numFmtId="0" fontId="2" fillId="6" borderId="49" xfId="0" applyFont="1" applyFill="1" applyBorder="1" applyAlignment="1" applyProtection="1">
      <alignment horizontal="center" wrapText="1"/>
    </xf>
    <xf numFmtId="0" fontId="2" fillId="6" borderId="0" xfId="0" applyFont="1" applyFill="1" applyBorder="1" applyAlignment="1" applyProtection="1">
      <alignment horizontal="center" wrapText="1"/>
    </xf>
    <xf numFmtId="0" fontId="2" fillId="8" borderId="6" xfId="0" applyFont="1" applyFill="1" applyBorder="1" applyAlignment="1" applyProtection="1">
      <alignment horizontal="center" vertical="top" wrapText="1"/>
      <protection locked="0"/>
    </xf>
    <xf numFmtId="0" fontId="0" fillId="0" borderId="0" xfId="0" applyAlignment="1" applyProtection="1">
      <alignment horizontal="center" vertical="top" wrapText="1"/>
    </xf>
    <xf numFmtId="0" fontId="0" fillId="0" borderId="6" xfId="0" applyBorder="1" applyAlignment="1" applyProtection="1">
      <alignment horizontal="center" vertical="top" wrapText="1"/>
    </xf>
    <xf numFmtId="0" fontId="0" fillId="8" borderId="6" xfId="0" applyFill="1" applyBorder="1" applyAlignment="1" applyProtection="1">
      <alignment horizontal="center" vertical="top" wrapText="1"/>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5" fillId="2" borderId="11" xfId="0" applyFont="1" applyFill="1" applyBorder="1" applyAlignment="1" applyProtection="1">
      <alignment horizontal="left" wrapText="1"/>
    </xf>
    <xf numFmtId="0" fontId="4" fillId="0" borderId="0" xfId="0" applyFont="1" applyAlignment="1" applyProtection="1">
      <alignment horizontal="left" wrapText="1"/>
    </xf>
    <xf numFmtId="0" fontId="1" fillId="2" borderId="0" xfId="0" applyFont="1" applyFill="1" applyAlignment="1" applyProtection="1">
      <alignment horizontal="center" wrapText="1"/>
    </xf>
    <xf numFmtId="0" fontId="2" fillId="6" borderId="49" xfId="0" applyFont="1" applyFill="1" applyBorder="1" applyAlignment="1">
      <alignment horizontal="center" wrapText="1"/>
    </xf>
    <xf numFmtId="0" fontId="2" fillId="6" borderId="0" xfId="0" applyFont="1" applyFill="1" applyBorder="1" applyAlignment="1">
      <alignment horizontal="center" wrapText="1"/>
    </xf>
    <xf numFmtId="0" fontId="9" fillId="8" borderId="0" xfId="0" applyFont="1" applyFill="1" applyAlignment="1">
      <alignment horizontal="center"/>
    </xf>
    <xf numFmtId="0" fontId="9" fillId="0" borderId="0" xfId="0" applyFont="1" applyAlignment="1">
      <alignment horizontal="left" wrapText="1"/>
    </xf>
    <xf numFmtId="0" fontId="2" fillId="0" borderId="0" xfId="0" applyFont="1" applyAlignment="1">
      <alignment horizontal="center"/>
    </xf>
    <xf numFmtId="0" fontId="9" fillId="0" borderId="0" xfId="0" applyFont="1" applyAlignment="1">
      <alignment horizontal="left"/>
    </xf>
    <xf numFmtId="0" fontId="2" fillId="3" borderId="0" xfId="0" applyFont="1" applyFill="1" applyAlignment="1">
      <alignment horizontal="center"/>
    </xf>
    <xf numFmtId="164" fontId="2" fillId="3" borderId="0" xfId="0" applyNumberFormat="1" applyFont="1" applyFill="1" applyAlignment="1">
      <alignment horizontal="center"/>
    </xf>
    <xf numFmtId="0" fontId="4" fillId="0" borderId="0" xfId="0" applyFont="1" applyAlignment="1">
      <alignment horizontal="center"/>
    </xf>
    <xf numFmtId="0" fontId="9" fillId="0" borderId="0" xfId="0" applyFont="1" applyAlignment="1"/>
    <xf numFmtId="0" fontId="2" fillId="0" borderId="19" xfId="0" applyFont="1" applyBorder="1" applyAlignment="1">
      <alignment horizontal="center"/>
    </xf>
    <xf numFmtId="0" fontId="2" fillId="0" borderId="20" xfId="0" applyFont="1" applyBorder="1" applyAlignment="1">
      <alignment horizontal="center"/>
    </xf>
    <xf numFmtId="0" fontId="1" fillId="2" borderId="0" xfId="0" applyFont="1" applyFill="1" applyAlignment="1">
      <alignment horizontal="center" vertical="center"/>
    </xf>
    <xf numFmtId="0" fontId="9" fillId="0" borderId="23" xfId="0" applyFont="1" applyFill="1" applyBorder="1" applyAlignment="1">
      <alignment horizontal="left" wrapText="1"/>
    </xf>
    <xf numFmtId="0" fontId="9" fillId="0" borderId="0" xfId="0" applyFont="1" applyFill="1" applyBorder="1" applyAlignment="1">
      <alignment horizontal="left" wrapText="1"/>
    </xf>
    <xf numFmtId="0" fontId="1" fillId="2" borderId="44" xfId="0" applyFont="1" applyFill="1" applyBorder="1" applyAlignment="1">
      <alignment horizontal="center"/>
    </xf>
    <xf numFmtId="0" fontId="1" fillId="2" borderId="35" xfId="0" applyFont="1" applyFill="1" applyBorder="1" applyAlignment="1">
      <alignment horizontal="center"/>
    </xf>
    <xf numFmtId="0" fontId="1" fillId="2" borderId="36" xfId="0" applyFont="1" applyFill="1" applyBorder="1" applyAlignment="1">
      <alignment horizontal="center"/>
    </xf>
    <xf numFmtId="164" fontId="11" fillId="2" borderId="45" xfId="0" applyNumberFormat="1" applyFont="1" applyFill="1" applyBorder="1" applyAlignment="1">
      <alignment horizontal="center"/>
    </xf>
    <xf numFmtId="164" fontId="11" fillId="2" borderId="38" xfId="0" applyNumberFormat="1" applyFont="1" applyFill="1" applyBorder="1" applyAlignment="1">
      <alignment horizontal="center"/>
    </xf>
    <xf numFmtId="164" fontId="11" fillId="2" borderId="39" xfId="0" applyNumberFormat="1" applyFont="1" applyFill="1" applyBorder="1" applyAlignment="1">
      <alignment horizontal="center"/>
    </xf>
    <xf numFmtId="0" fontId="12" fillId="0" borderId="47" xfId="0" applyFont="1" applyBorder="1" applyAlignment="1">
      <alignment horizontal="left" wrapText="1"/>
    </xf>
    <xf numFmtId="0" fontId="2" fillId="0" borderId="19" xfId="0" applyFont="1" applyBorder="1" applyAlignment="1">
      <alignment horizontal="center" vertical="center"/>
    </xf>
    <xf numFmtId="0" fontId="2" fillId="0" borderId="43" xfId="0" applyFont="1" applyBorder="1" applyAlignment="1">
      <alignment horizontal="center" vertical="center"/>
    </xf>
    <xf numFmtId="0" fontId="2" fillId="0" borderId="21" xfId="0" applyFont="1" applyBorder="1" applyAlignment="1">
      <alignment horizontal="center" vertical="center"/>
    </xf>
    <xf numFmtId="0" fontId="2" fillId="0" borderId="42" xfId="0" applyFont="1" applyBorder="1" applyAlignment="1">
      <alignment horizontal="center" vertical="center"/>
    </xf>
    <xf numFmtId="0" fontId="2" fillId="0" borderId="25" xfId="0" applyFont="1" applyBorder="1" applyAlignment="1">
      <alignment horizontal="center" vertical="center"/>
    </xf>
    <xf numFmtId="0" fontId="2" fillId="0" borderId="40" xfId="0" applyFont="1" applyBorder="1" applyAlignment="1">
      <alignment horizontal="center" vertical="center"/>
    </xf>
    <xf numFmtId="164" fontId="11" fillId="2" borderId="38" xfId="0" applyNumberFormat="1" applyFont="1" applyFill="1" applyBorder="1" applyAlignment="1">
      <alignment horizontal="center" vertical="center"/>
    </xf>
    <xf numFmtId="164" fontId="11" fillId="2" borderId="39" xfId="0" applyNumberFormat="1" applyFont="1" applyFill="1" applyBorder="1" applyAlignment="1">
      <alignment horizontal="center" vertical="center"/>
    </xf>
    <xf numFmtId="0" fontId="6" fillId="2" borderId="0" xfId="0" applyFont="1" applyFill="1" applyAlignment="1">
      <alignment horizontal="center" vertical="center"/>
    </xf>
    <xf numFmtId="0" fontId="4" fillId="0" borderId="40" xfId="0" applyFont="1" applyBorder="1" applyAlignment="1">
      <alignment horizontal="center"/>
    </xf>
    <xf numFmtId="0" fontId="2" fillId="0" borderId="37" xfId="0" applyFont="1" applyBorder="1" applyAlignment="1">
      <alignment horizontal="center" vertical="center" wrapText="1"/>
    </xf>
    <xf numFmtId="0" fontId="12" fillId="0" borderId="42" xfId="0" applyFont="1" applyBorder="1" applyAlignment="1">
      <alignment horizontal="left" wrapText="1"/>
    </xf>
    <xf numFmtId="0" fontId="14" fillId="4" borderId="28" xfId="0" applyFont="1" applyFill="1" applyBorder="1" applyAlignment="1">
      <alignment vertical="center" wrapText="1"/>
    </xf>
    <xf numFmtId="0" fontId="14" fillId="4" borderId="29" xfId="0" applyFont="1" applyFill="1" applyBorder="1" applyAlignment="1">
      <alignment vertical="center" wrapText="1"/>
    </xf>
    <xf numFmtId="0" fontId="14" fillId="4" borderId="30" xfId="0" applyFont="1" applyFill="1" applyBorder="1" applyAlignment="1">
      <alignment vertical="center" wrapText="1"/>
    </xf>
    <xf numFmtId="0" fontId="14" fillId="4" borderId="31" xfId="0" applyFont="1" applyFill="1" applyBorder="1" applyAlignment="1">
      <alignment vertical="center" wrapText="1"/>
    </xf>
    <xf numFmtId="0" fontId="12" fillId="0" borderId="0" xfId="0" applyFont="1" applyAlignment="1">
      <alignment horizontal="left" wrapText="1"/>
    </xf>
    <xf numFmtId="0" fontId="12" fillId="0" borderId="0" xfId="0" applyFont="1" applyAlignment="1">
      <alignment horizontal="left"/>
    </xf>
    <xf numFmtId="10" fontId="2" fillId="9" borderId="2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abSelected="1" workbookViewId="0">
      <selection activeCell="A3" sqref="A3:A14"/>
    </sheetView>
  </sheetViews>
  <sheetFormatPr baseColWidth="10" defaultRowHeight="14.5" x14ac:dyDescent="0.35"/>
  <cols>
    <col min="1" max="1" width="54.26953125" customWidth="1"/>
  </cols>
  <sheetData>
    <row r="1" spans="1:1" ht="15" thickBot="1" x14ac:dyDescent="0.4"/>
    <row r="2" spans="1:1" ht="31" x14ac:dyDescent="0.35">
      <c r="A2" s="66" t="s">
        <v>134</v>
      </c>
    </row>
    <row r="3" spans="1:1" x14ac:dyDescent="0.35">
      <c r="A3" s="111" t="s">
        <v>135</v>
      </c>
    </row>
    <row r="4" spans="1:1" x14ac:dyDescent="0.35">
      <c r="A4" s="111"/>
    </row>
    <row r="5" spans="1:1" x14ac:dyDescent="0.35">
      <c r="A5" s="111"/>
    </row>
    <row r="6" spans="1:1" x14ac:dyDescent="0.35">
      <c r="A6" s="111"/>
    </row>
    <row r="7" spans="1:1" x14ac:dyDescent="0.35">
      <c r="A7" s="111"/>
    </row>
    <row r="8" spans="1:1" x14ac:dyDescent="0.35">
      <c r="A8" s="111"/>
    </row>
    <row r="9" spans="1:1" x14ac:dyDescent="0.35">
      <c r="A9" s="111"/>
    </row>
    <row r="10" spans="1:1" x14ac:dyDescent="0.35">
      <c r="A10" s="111"/>
    </row>
    <row r="11" spans="1:1" x14ac:dyDescent="0.35">
      <c r="A11" s="111"/>
    </row>
    <row r="12" spans="1:1" x14ac:dyDescent="0.35">
      <c r="A12" s="111"/>
    </row>
    <row r="13" spans="1:1" x14ac:dyDescent="0.35">
      <c r="A13" s="111"/>
    </row>
    <row r="14" spans="1:1" x14ac:dyDescent="0.35">
      <c r="A14" s="111"/>
    </row>
    <row r="15" spans="1:1" ht="15" thickBot="1" x14ac:dyDescent="0.4">
      <c r="A15" s="67" t="s">
        <v>135</v>
      </c>
    </row>
  </sheetData>
  <sheetProtection algorithmName="SHA-512" hashValue="o6dTENV4w7K5vSsCUPbh7W2GJ6O3TNwh/e7yrU6kbBuL+4prJaJTm2OG7ZihmZoGFuxEoR8QIuy2jPb/rLlSxA==" saltValue="JQn2PVXMzBdgj6dgG4xM3Q==" spinCount="100000" sheet="1" objects="1" scenarios="1"/>
  <mergeCells count="1">
    <mergeCell ref="A3:A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3" workbookViewId="0">
      <selection activeCell="B6" sqref="B6"/>
    </sheetView>
  </sheetViews>
  <sheetFormatPr baseColWidth="10" defaultRowHeight="14.5" x14ac:dyDescent="0.35"/>
  <cols>
    <col min="1" max="1" width="62.1796875" customWidth="1"/>
    <col min="2" max="2" width="42.54296875" customWidth="1"/>
    <col min="3" max="3" width="32.90625" customWidth="1"/>
    <col min="4" max="5" width="11.1796875" bestFit="1" customWidth="1"/>
  </cols>
  <sheetData>
    <row r="1" spans="1:5" ht="14.5" customHeight="1" x14ac:dyDescent="0.35">
      <c r="A1" s="112" t="s">
        <v>11</v>
      </c>
      <c r="B1" s="113"/>
      <c r="C1" s="116" t="s">
        <v>133</v>
      </c>
      <c r="D1" s="53"/>
      <c r="E1" s="53"/>
    </row>
    <row r="2" spans="1:5" x14ac:dyDescent="0.35">
      <c r="A2" s="114" t="s">
        <v>12</v>
      </c>
      <c r="B2" s="115"/>
      <c r="C2" s="117"/>
      <c r="D2" s="53"/>
      <c r="E2" s="53"/>
    </row>
    <row r="3" spans="1:5" ht="15" thickBot="1" x14ac:dyDescent="0.4">
      <c r="A3" s="86" t="s">
        <v>13</v>
      </c>
      <c r="B3" s="87" t="s">
        <v>14</v>
      </c>
      <c r="C3" s="117"/>
      <c r="D3" s="53"/>
      <c r="E3" s="53"/>
    </row>
    <row r="4" spans="1:5" ht="15.5" thickTop="1" thickBot="1" x14ac:dyDescent="0.4">
      <c r="A4" s="88" t="s">
        <v>15</v>
      </c>
      <c r="B4" s="105">
        <v>45292</v>
      </c>
      <c r="C4" s="117"/>
      <c r="D4" s="53"/>
      <c r="E4" s="53"/>
    </row>
    <row r="5" spans="1:5" ht="15.5" thickTop="1" thickBot="1" x14ac:dyDescent="0.4">
      <c r="A5" s="88" t="s">
        <v>16</v>
      </c>
      <c r="B5" s="105">
        <v>22209</v>
      </c>
      <c r="C5" s="117"/>
      <c r="D5" s="53"/>
      <c r="E5" s="53"/>
    </row>
    <row r="6" spans="1:5" ht="37.5" thickTop="1" thickBot="1" x14ac:dyDescent="0.4">
      <c r="A6" s="89" t="s">
        <v>131</v>
      </c>
      <c r="B6" s="68">
        <v>64.510000000000005</v>
      </c>
      <c r="C6" s="118" t="s">
        <v>138</v>
      </c>
      <c r="D6" s="119"/>
      <c r="E6" s="119"/>
    </row>
    <row r="7" spans="1:5" ht="27" thickTop="1" thickBot="1" x14ac:dyDescent="0.4">
      <c r="A7" s="89" t="s">
        <v>28</v>
      </c>
      <c r="B7" s="106">
        <v>1545</v>
      </c>
      <c r="C7" s="120"/>
      <c r="D7" s="119"/>
      <c r="E7" s="119"/>
    </row>
    <row r="8" spans="1:5" ht="15.5" thickTop="1" thickBot="1" x14ac:dyDescent="0.4">
      <c r="A8" s="88" t="s">
        <v>24</v>
      </c>
      <c r="B8" s="107">
        <v>0</v>
      </c>
      <c r="C8" s="120"/>
      <c r="D8" s="119"/>
      <c r="E8" s="119"/>
    </row>
    <row r="9" spans="1:5" ht="15.5" thickTop="1" thickBot="1" x14ac:dyDescent="0.4">
      <c r="A9" s="88" t="s">
        <v>17</v>
      </c>
      <c r="B9" s="107" t="s">
        <v>29</v>
      </c>
      <c r="C9" s="120"/>
      <c r="D9" s="119"/>
      <c r="E9" s="119"/>
    </row>
    <row r="10" spans="1:5" ht="15.5" thickTop="1" thickBot="1" x14ac:dyDescent="0.4">
      <c r="A10" s="88" t="s">
        <v>18</v>
      </c>
      <c r="B10" s="107" t="s">
        <v>30</v>
      </c>
      <c r="C10" s="120"/>
      <c r="D10" s="119"/>
      <c r="E10" s="119"/>
    </row>
    <row r="11" spans="1:5" ht="15.5" thickTop="1" thickBot="1" x14ac:dyDescent="0.4">
      <c r="A11" s="88" t="s">
        <v>19</v>
      </c>
      <c r="B11" s="107">
        <v>0</v>
      </c>
      <c r="C11" s="120"/>
      <c r="D11" s="119"/>
      <c r="E11" s="119"/>
    </row>
    <row r="12" spans="1:5" ht="15.5" thickTop="1" thickBot="1" x14ac:dyDescent="0.4">
      <c r="A12" s="88" t="s">
        <v>20</v>
      </c>
      <c r="B12" s="107">
        <v>0</v>
      </c>
      <c r="C12" s="120"/>
      <c r="D12" s="119"/>
      <c r="E12" s="119"/>
    </row>
    <row r="13" spans="1:5" ht="15" thickTop="1" x14ac:dyDescent="0.35">
      <c r="A13" s="90"/>
      <c r="B13" s="101"/>
      <c r="C13" s="120"/>
      <c r="D13" s="119"/>
      <c r="E13" s="119"/>
    </row>
    <row r="14" spans="1:5" ht="15" thickBot="1" x14ac:dyDescent="0.4">
      <c r="A14" s="112" t="s">
        <v>21</v>
      </c>
      <c r="B14" s="112"/>
      <c r="C14" s="120"/>
      <c r="D14" s="119"/>
      <c r="E14" s="119"/>
    </row>
    <row r="15" spans="1:5" ht="15.5" thickTop="1" thickBot="1" x14ac:dyDescent="0.4">
      <c r="A15" s="88" t="s">
        <v>22</v>
      </c>
      <c r="B15" s="102">
        <f ca="1">(TODAY()-B5)/365.25</f>
        <v>63.351129363449694</v>
      </c>
      <c r="C15" s="120"/>
      <c r="D15" s="119"/>
      <c r="E15" s="119"/>
    </row>
    <row r="16" spans="1:5" ht="15.5" thickTop="1" thickBot="1" x14ac:dyDescent="0.4">
      <c r="A16" s="88" t="s">
        <v>23</v>
      </c>
      <c r="B16" s="103">
        <f ca="1">IF(B9="SI", (B6 - B15) * 52, 0)</f>
        <v>60.261273100616194</v>
      </c>
      <c r="C16" s="53"/>
      <c r="D16" s="53"/>
      <c r="E16" s="53"/>
    </row>
    <row r="17" spans="1:5" ht="15.5" thickTop="1" thickBot="1" x14ac:dyDescent="0.4">
      <c r="A17" s="88" t="s">
        <v>25</v>
      </c>
      <c r="B17" s="104">
        <f>DATE(YEAR(B5) + B6, MONTH(B5), DAY(B5)) - 15</f>
        <v>45570</v>
      </c>
      <c r="C17" s="53"/>
      <c r="D17" s="53"/>
      <c r="E17" s="53"/>
    </row>
    <row r="18" spans="1:5" ht="15.5" thickTop="1" thickBot="1" x14ac:dyDescent="0.4">
      <c r="A18" s="91"/>
      <c r="B18" s="91"/>
      <c r="C18" s="53"/>
      <c r="D18" s="53"/>
      <c r="E18" s="53"/>
    </row>
    <row r="19" spans="1:5" ht="29.5" customHeight="1" thickTop="1" thickBot="1" x14ac:dyDescent="0.5">
      <c r="A19" s="92" t="s">
        <v>26</v>
      </c>
      <c r="B19" s="93">
        <f>ROUND(B6, 0)</f>
        <v>65</v>
      </c>
      <c r="C19" s="53"/>
      <c r="D19" s="53"/>
      <c r="E19" s="53"/>
    </row>
    <row r="20" spans="1:5" ht="15.5" thickTop="1" thickBot="1" x14ac:dyDescent="0.4">
      <c r="A20" s="94"/>
      <c r="B20" s="95"/>
      <c r="C20" s="53"/>
      <c r="D20" s="53"/>
      <c r="E20" s="53"/>
    </row>
    <row r="21" spans="1:5" ht="28.5" customHeight="1" thickTop="1" thickBot="1" x14ac:dyDescent="0.5">
      <c r="A21" s="92" t="s">
        <v>142</v>
      </c>
      <c r="B21" s="96">
        <f>'Calculadora de Salario promedio'!C4</f>
        <v>519.48876000000007</v>
      </c>
      <c r="C21" s="97"/>
      <c r="D21" s="53"/>
      <c r="E21" s="53"/>
    </row>
    <row r="22" spans="1:5" ht="15.5" thickTop="1" thickBot="1" x14ac:dyDescent="0.4">
      <c r="A22" s="53"/>
      <c r="B22" s="94"/>
      <c r="C22" s="53"/>
      <c r="D22" s="53"/>
      <c r="E22" s="53"/>
    </row>
    <row r="23" spans="1:5" ht="29" customHeight="1" thickTop="1" thickBot="1" x14ac:dyDescent="0.5">
      <c r="A23" s="98" t="s">
        <v>31</v>
      </c>
      <c r="B23" s="99">
        <f>+B7+B13</f>
        <v>1545</v>
      </c>
      <c r="C23" s="53"/>
      <c r="D23" s="53"/>
      <c r="E23" s="53"/>
    </row>
    <row r="24" spans="1:5" ht="15" thickTop="1" x14ac:dyDescent="0.35">
      <c r="A24" s="95"/>
      <c r="B24" s="95"/>
      <c r="C24" s="53"/>
      <c r="D24" s="53"/>
      <c r="E24" s="53"/>
    </row>
    <row r="25" spans="1:5" ht="74.5" x14ac:dyDescent="0.35">
      <c r="A25" s="100" t="s">
        <v>27</v>
      </c>
      <c r="B25" s="53"/>
      <c r="C25" s="53"/>
      <c r="D25" s="53"/>
      <c r="E25" s="53"/>
    </row>
  </sheetData>
  <sheetProtection algorithmName="SHA-512" hashValue="BD6SNNlnTpSTWJjKusem8Sq4h3UjqMdvj5YJkLOueAtC3acCpXVtDXpbRYXnlysgG+ZMuEBZCktS1/3rtch6gQ==" saltValue="VOHdb7kZXxt0BYtN52hD+A==" spinCount="100000" sheet="1" objects="1" scenarios="1"/>
  <mergeCells count="5">
    <mergeCell ref="A1:B1"/>
    <mergeCell ref="A2:B2"/>
    <mergeCell ref="A14:B14"/>
    <mergeCell ref="C1:C5"/>
    <mergeCell ref="C6:E15"/>
  </mergeCells>
  <dataValidations count="4">
    <dataValidation type="list" allowBlank="1" showInputMessage="1" showErrorMessage="1" sqref="B6">
      <formula1>"60.00, 60.51, 61, 61.51, 62, 62.51, 63, 63.51, 64, 64.51, 65, 65.51, 66, 66.51, 67, 67.51"</formula1>
    </dataValidation>
    <dataValidation type="list" allowBlank="1" showInputMessage="1" showErrorMessage="1" sqref="B9:B10">
      <formula1>"SI, NO"</formula1>
    </dataValidation>
    <dataValidation type="list" allowBlank="1" showInputMessage="1" showErrorMessage="1" sqref="B11">
      <formula1>"0,1,2,3,4,5,6,7,8,9"</formula1>
    </dataValidation>
    <dataValidation type="list" allowBlank="1" showInputMessage="1" showErrorMessage="1" sqref="B12">
      <formula1>"0,1,2"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workbookViewId="0">
      <selection activeCell="C6" sqref="C6"/>
    </sheetView>
  </sheetViews>
  <sheetFormatPr baseColWidth="10" defaultRowHeight="14.5" x14ac:dyDescent="0.35"/>
  <cols>
    <col min="1" max="1" width="18.36328125" customWidth="1"/>
    <col min="2" max="2" width="21.08984375" customWidth="1"/>
    <col min="3" max="3" width="13.7265625" customWidth="1"/>
    <col min="6" max="6" width="28.1796875" customWidth="1"/>
  </cols>
  <sheetData>
    <row r="1" spans="1:8" ht="43" customHeight="1" x14ac:dyDescent="0.35">
      <c r="A1" s="126" t="s">
        <v>9</v>
      </c>
      <c r="B1" s="126"/>
      <c r="C1" s="126"/>
      <c r="D1" s="126"/>
      <c r="E1" s="126"/>
      <c r="F1" s="116" t="s">
        <v>136</v>
      </c>
      <c r="G1" s="108"/>
      <c r="H1" s="53"/>
    </row>
    <row r="2" spans="1:8" ht="14" customHeight="1" x14ac:dyDescent="0.35">
      <c r="A2" s="114" t="s">
        <v>8</v>
      </c>
      <c r="B2" s="114"/>
      <c r="C2" s="114"/>
      <c r="D2" s="53"/>
      <c r="E2" s="53"/>
      <c r="F2" s="117"/>
      <c r="G2" s="53"/>
      <c r="H2" s="53"/>
    </row>
    <row r="3" spans="1:8" ht="30.5" customHeight="1" x14ac:dyDescent="0.35">
      <c r="A3" s="125" t="s">
        <v>7</v>
      </c>
      <c r="B3" s="125"/>
      <c r="C3" s="61">
        <v>250</v>
      </c>
      <c r="D3" s="53"/>
      <c r="E3" s="53"/>
      <c r="F3" s="117"/>
      <c r="G3" s="53"/>
      <c r="H3" s="53"/>
    </row>
    <row r="4" spans="1:8" ht="30" customHeight="1" thickBot="1" x14ac:dyDescent="0.4">
      <c r="A4" s="124" t="s">
        <v>10</v>
      </c>
      <c r="B4" s="124"/>
      <c r="C4" s="62">
        <f>E41/250</f>
        <v>519.48876000000007</v>
      </c>
      <c r="D4" s="53"/>
      <c r="E4" s="53"/>
      <c r="F4" s="53"/>
      <c r="G4" s="53"/>
      <c r="H4" s="53"/>
    </row>
    <row r="5" spans="1:8" ht="15.5" thickTop="1" thickBot="1" x14ac:dyDescent="0.4">
      <c r="A5" s="63"/>
      <c r="B5" s="122" t="s">
        <v>4</v>
      </c>
      <c r="C5" s="123"/>
      <c r="D5" s="53"/>
      <c r="E5" s="53"/>
      <c r="F5" s="53"/>
      <c r="G5" s="53"/>
      <c r="H5" s="53"/>
    </row>
    <row r="6" spans="1:8" ht="30" customHeight="1" thickTop="1" thickBot="1" x14ac:dyDescent="0.4">
      <c r="A6" s="45" t="s">
        <v>0</v>
      </c>
      <c r="B6" s="64" t="s">
        <v>3</v>
      </c>
      <c r="C6" s="65" t="s">
        <v>1</v>
      </c>
      <c r="D6" s="45" t="s">
        <v>2</v>
      </c>
      <c r="E6" s="46" t="s">
        <v>5</v>
      </c>
      <c r="F6" s="121" t="s">
        <v>137</v>
      </c>
      <c r="G6" s="119"/>
      <c r="H6" s="119"/>
    </row>
    <row r="7" spans="1:8" ht="15" thickTop="1" x14ac:dyDescent="0.35">
      <c r="A7" s="38">
        <v>44378</v>
      </c>
      <c r="B7" s="39">
        <v>44561</v>
      </c>
      <c r="C7" s="54">
        <v>543.83000000000004</v>
      </c>
      <c r="D7" s="47">
        <f>IF(SUM($D$6:D6)+ROUND(ABS(B7-A7)/7, 0)&gt;250, 250-SUM($D$6:D6), ROUND(ABS(B7-A7)/7, 0))</f>
        <v>26</v>
      </c>
      <c r="E7" s="48">
        <f>C7*D7</f>
        <v>14139.580000000002</v>
      </c>
      <c r="F7" s="120"/>
      <c r="G7" s="119"/>
      <c r="H7" s="119"/>
    </row>
    <row r="8" spans="1:8" x14ac:dyDescent="0.35">
      <c r="A8" s="40">
        <v>44016</v>
      </c>
      <c r="B8" s="41">
        <v>44378</v>
      </c>
      <c r="C8" s="55">
        <v>543.12</v>
      </c>
      <c r="D8" s="49">
        <f>IF(SUM($D$6:D7)+ROUND(ABS(B8-A8)/7, 0)&gt;250, 250-SUM($D$6:D7), ROUND(ABS(B8-A8)/7, 0))</f>
        <v>52</v>
      </c>
      <c r="E8" s="50">
        <f t="shared" ref="E8:E30" si="0">C8*D8</f>
        <v>28242.240000000002</v>
      </c>
      <c r="F8" s="120"/>
      <c r="G8" s="119"/>
      <c r="H8" s="119"/>
    </row>
    <row r="9" spans="1:8" x14ac:dyDescent="0.35">
      <c r="A9" s="56">
        <v>43833</v>
      </c>
      <c r="B9" s="57">
        <v>44016</v>
      </c>
      <c r="C9" s="55">
        <v>543.12</v>
      </c>
      <c r="D9" s="49">
        <f>IF(SUM($D$6:D8)+ROUND(ABS(B9-A9)/7, 0)&gt;250, 250-SUM($D$6:D8), ROUND(ABS(B9-A9)/7, 0))</f>
        <v>26</v>
      </c>
      <c r="E9" s="50">
        <f t="shared" si="0"/>
        <v>14121.12</v>
      </c>
      <c r="F9" s="120"/>
      <c r="G9" s="119"/>
      <c r="H9" s="119"/>
    </row>
    <row r="10" spans="1:8" x14ac:dyDescent="0.35">
      <c r="A10" s="56">
        <v>43709</v>
      </c>
      <c r="B10" s="57">
        <v>43833</v>
      </c>
      <c r="C10" s="55">
        <v>543.12</v>
      </c>
      <c r="D10" s="49">
        <f>IF(SUM($D$6:D9)+ROUND(ABS(B10-A10)/7, 0)&gt;250, 250-SUM($D$6:D9), ROUND(ABS(B10-A10)/7, 0))</f>
        <v>18</v>
      </c>
      <c r="E10" s="50">
        <f t="shared" si="0"/>
        <v>9776.16</v>
      </c>
      <c r="F10" s="120"/>
      <c r="G10" s="119"/>
      <c r="H10" s="119"/>
    </row>
    <row r="11" spans="1:8" x14ac:dyDescent="0.35">
      <c r="A11" s="56">
        <v>43708</v>
      </c>
      <c r="B11" s="57">
        <v>43709</v>
      </c>
      <c r="C11" s="55">
        <v>543.84</v>
      </c>
      <c r="D11" s="49">
        <f>IF(SUM($D$6:D10)+ROUND(ABS(B11-A11)/7, 0)&gt;250, 250-SUM($D$6:D10), ROUND(ABS(B11-A11)/7, 0))</f>
        <v>0</v>
      </c>
      <c r="E11" s="50">
        <f t="shared" si="0"/>
        <v>0</v>
      </c>
      <c r="F11" s="120"/>
      <c r="G11" s="119"/>
      <c r="H11" s="119"/>
    </row>
    <row r="12" spans="1:8" x14ac:dyDescent="0.35">
      <c r="A12" s="56">
        <v>43647</v>
      </c>
      <c r="B12" s="57">
        <v>43708</v>
      </c>
      <c r="C12" s="55">
        <v>543.84</v>
      </c>
      <c r="D12" s="49">
        <f>IF(SUM($D$6:D11)+ROUND(ABS(B12-A12)/7, 0)&gt;250, 250-SUM($D$6:D11), ROUND(ABS(B12-A12)/7, 0))</f>
        <v>9</v>
      </c>
      <c r="E12" s="50">
        <f t="shared" si="0"/>
        <v>4894.5600000000004</v>
      </c>
      <c r="F12" s="120"/>
      <c r="G12" s="119"/>
      <c r="H12" s="119"/>
    </row>
    <row r="13" spans="1:8" x14ac:dyDescent="0.35">
      <c r="A13" s="56">
        <v>43466</v>
      </c>
      <c r="B13" s="57">
        <v>43647</v>
      </c>
      <c r="C13" s="55">
        <v>543.13</v>
      </c>
      <c r="D13" s="49">
        <f>IF(SUM($D$6:D12)+ROUND(ABS(B13-A13)/7, 0)&gt;250, 250-SUM($D$6:D12), ROUND(ABS(B13-A13)/7, 0))</f>
        <v>26</v>
      </c>
      <c r="E13" s="50">
        <f t="shared" si="0"/>
        <v>14121.38</v>
      </c>
      <c r="F13" s="120"/>
      <c r="G13" s="119"/>
      <c r="H13" s="119"/>
    </row>
    <row r="14" spans="1:8" x14ac:dyDescent="0.35">
      <c r="A14" s="56">
        <v>43252</v>
      </c>
      <c r="B14" s="57">
        <v>43466</v>
      </c>
      <c r="C14" s="55">
        <v>479.06</v>
      </c>
      <c r="D14" s="49">
        <f>IF(SUM($D$6:D13)+ROUND(ABS(B14-A14)/7, 0)&gt;250, 250-SUM($D$6:D13), ROUND(ABS(B14-A14)/7, 0))</f>
        <v>31</v>
      </c>
      <c r="E14" s="50">
        <f t="shared" si="0"/>
        <v>14850.86</v>
      </c>
      <c r="F14" s="120"/>
      <c r="G14" s="119"/>
      <c r="H14" s="119"/>
    </row>
    <row r="15" spans="1:8" x14ac:dyDescent="0.35">
      <c r="A15" s="56">
        <v>42979</v>
      </c>
      <c r="B15" s="57">
        <v>43252</v>
      </c>
      <c r="C15" s="55">
        <v>479.69</v>
      </c>
      <c r="D15" s="49">
        <f>IF(SUM($D$6:D14)+ROUND(ABS(B15-A15)/7, 0)&gt;250, 250-SUM($D$6:D14), ROUND(ABS(B15-A15)/7, 0))</f>
        <v>39</v>
      </c>
      <c r="E15" s="50">
        <f t="shared" si="0"/>
        <v>18707.91</v>
      </c>
      <c r="F15" s="120"/>
      <c r="G15" s="119"/>
      <c r="H15" s="119"/>
    </row>
    <row r="16" spans="1:8" x14ac:dyDescent="0.35">
      <c r="A16" s="56">
        <v>42552</v>
      </c>
      <c r="B16" s="57">
        <v>42979</v>
      </c>
      <c r="C16" s="55">
        <v>479.06</v>
      </c>
      <c r="D16" s="49">
        <f>IF(SUM($D$6:D15)+ROUND(ABS(B16-A16)/7, 0)&gt;250, 250-SUM($D$6:D15), ROUND(ABS(B16-A16)/7, 0))</f>
        <v>23</v>
      </c>
      <c r="E16" s="50">
        <f>C16*D16</f>
        <v>11018.38</v>
      </c>
      <c r="F16" s="53"/>
      <c r="G16" s="53"/>
      <c r="H16" s="53"/>
    </row>
    <row r="17" spans="1:8" x14ac:dyDescent="0.35">
      <c r="A17" s="56">
        <v>1</v>
      </c>
      <c r="B17" s="57">
        <v>1</v>
      </c>
      <c r="C17" s="55">
        <v>0</v>
      </c>
      <c r="D17" s="49">
        <f>IF(SUM($D$6:D16)+ROUND(ABS(B17-A17)/7, 0)&gt;250, 250-SUM($D$6:D16), ROUND(ABS(B17-A17)/7, 0))</f>
        <v>0</v>
      </c>
      <c r="E17" s="50">
        <f t="shared" si="0"/>
        <v>0</v>
      </c>
      <c r="F17" s="53"/>
      <c r="G17" s="53"/>
      <c r="H17" s="53"/>
    </row>
    <row r="18" spans="1:8" x14ac:dyDescent="0.35">
      <c r="A18" s="56">
        <v>1</v>
      </c>
      <c r="B18" s="57">
        <v>1</v>
      </c>
      <c r="C18" s="55">
        <v>0</v>
      </c>
      <c r="D18" s="49">
        <f>IF(SUM($D$6:D17)+ROUND(ABS(B18-A18)/7, 0)&gt;250, 250-SUM($D$6:D17), ROUND(ABS(B18-A18)/7, 0))</f>
        <v>0</v>
      </c>
      <c r="E18" s="50">
        <f t="shared" si="0"/>
        <v>0</v>
      </c>
      <c r="F18" s="53"/>
      <c r="G18" s="53"/>
      <c r="H18" s="53"/>
    </row>
    <row r="19" spans="1:8" x14ac:dyDescent="0.35">
      <c r="A19" s="56">
        <v>1</v>
      </c>
      <c r="B19" s="57">
        <v>1</v>
      </c>
      <c r="C19" s="55">
        <v>0</v>
      </c>
      <c r="D19" s="49">
        <f>IF(SUM($D$6:D18)+ROUND(ABS(B19-A19)/7, 0)&gt;250, 250-SUM($D$6:D18), ROUND(ABS(B19-A19)/7, 0))</f>
        <v>0</v>
      </c>
      <c r="E19" s="50">
        <f t="shared" si="0"/>
        <v>0</v>
      </c>
      <c r="F19" s="53"/>
      <c r="G19" s="53"/>
      <c r="H19" s="53"/>
    </row>
    <row r="20" spans="1:8" x14ac:dyDescent="0.35">
      <c r="A20" s="56">
        <v>1</v>
      </c>
      <c r="B20" s="57">
        <v>1</v>
      </c>
      <c r="C20" s="55">
        <v>0</v>
      </c>
      <c r="D20" s="49">
        <f>IF(SUM($D$6:D19)+ROUND(ABS(B20-A20)/7, 0)&gt;250, 250-SUM($D$6:D19), ROUND(ABS(B20-A20)/7, 0))</f>
        <v>0</v>
      </c>
      <c r="E20" s="50">
        <f t="shared" si="0"/>
        <v>0</v>
      </c>
      <c r="F20" s="53"/>
      <c r="G20" s="53"/>
      <c r="H20" s="53"/>
    </row>
    <row r="21" spans="1:8" x14ac:dyDescent="0.35">
      <c r="A21" s="56">
        <v>1</v>
      </c>
      <c r="B21" s="57">
        <v>1</v>
      </c>
      <c r="C21" s="55">
        <v>0</v>
      </c>
      <c r="D21" s="49">
        <f>IF(SUM($D$6:D20)+ROUND(ABS(B21-A21)/7, 0)&gt;250, 250-SUM($D$6:D20), ROUND(ABS(B21-A21)/7, 0))</f>
        <v>0</v>
      </c>
      <c r="E21" s="50">
        <f t="shared" si="0"/>
        <v>0</v>
      </c>
      <c r="F21" s="53"/>
      <c r="G21" s="53"/>
      <c r="H21" s="53"/>
    </row>
    <row r="22" spans="1:8" x14ac:dyDescent="0.35">
      <c r="A22" s="56">
        <v>1</v>
      </c>
      <c r="B22" s="57">
        <v>1</v>
      </c>
      <c r="C22" s="55">
        <v>0</v>
      </c>
      <c r="D22" s="49">
        <f>IF(SUM($D$6:D21)+ROUND(ABS(B22-A22)/7, 0)&gt;250, 250-SUM($D$6:D21), ROUND(ABS(B22-A22)/7, 0))</f>
        <v>0</v>
      </c>
      <c r="E22" s="50">
        <f t="shared" si="0"/>
        <v>0</v>
      </c>
      <c r="F22" s="53"/>
      <c r="G22" s="53"/>
      <c r="H22" s="53"/>
    </row>
    <row r="23" spans="1:8" x14ac:dyDescent="0.35">
      <c r="A23" s="56">
        <v>1</v>
      </c>
      <c r="B23" s="57">
        <v>1</v>
      </c>
      <c r="C23" s="55">
        <v>0</v>
      </c>
      <c r="D23" s="49">
        <f>IF(SUM($D$6:D22)+ROUND(ABS(B23-A23)/7, 0)&gt;250, 250-SUM($D$6:D22), ROUND(ABS(B23-A23)/7, 0))</f>
        <v>0</v>
      </c>
      <c r="E23" s="50">
        <f t="shared" si="0"/>
        <v>0</v>
      </c>
      <c r="F23" s="53"/>
      <c r="G23" s="53"/>
      <c r="H23" s="53"/>
    </row>
    <row r="24" spans="1:8" x14ac:dyDescent="0.35">
      <c r="A24" s="56">
        <v>1</v>
      </c>
      <c r="B24" s="57">
        <v>1</v>
      </c>
      <c r="C24" s="55">
        <v>0</v>
      </c>
      <c r="D24" s="49">
        <f>IF(SUM($D$6:D23)+ROUND(ABS(B24-A24)/7, 0)&gt;250, 250-SUM($D$6:D23), ROUND(ABS(B24-A24)/7, 0))</f>
        <v>0</v>
      </c>
      <c r="E24" s="50">
        <f t="shared" si="0"/>
        <v>0</v>
      </c>
      <c r="F24" s="53"/>
      <c r="G24" s="53"/>
      <c r="H24" s="53"/>
    </row>
    <row r="25" spans="1:8" x14ac:dyDescent="0.35">
      <c r="A25" s="56">
        <v>1</v>
      </c>
      <c r="B25" s="57">
        <v>1</v>
      </c>
      <c r="C25" s="55">
        <v>0</v>
      </c>
      <c r="D25" s="49">
        <f>IF(SUM($D$6:D24)+ROUND(ABS(B25-A25)/7, 0)&gt;250, 250-SUM($D$6:D24), ROUND(ABS(B25-A25)/7, 0))</f>
        <v>0</v>
      </c>
      <c r="E25" s="50">
        <f t="shared" si="0"/>
        <v>0</v>
      </c>
      <c r="F25" s="53"/>
      <c r="G25" s="53"/>
      <c r="H25" s="53"/>
    </row>
    <row r="26" spans="1:8" x14ac:dyDescent="0.35">
      <c r="A26" s="56">
        <v>1</v>
      </c>
      <c r="B26" s="57">
        <v>1</v>
      </c>
      <c r="C26" s="55">
        <v>0</v>
      </c>
      <c r="D26" s="49">
        <f>IF(SUM($D$6:D25)+ROUND(ABS(B26-A26)/7, 0)&gt;250, 250-SUM($D$6:D25), ROUND(ABS(B26-A26)/7, 0))</f>
        <v>0</v>
      </c>
      <c r="E26" s="50">
        <f t="shared" si="0"/>
        <v>0</v>
      </c>
      <c r="F26" s="53"/>
      <c r="G26" s="53"/>
      <c r="H26" s="53"/>
    </row>
    <row r="27" spans="1:8" x14ac:dyDescent="0.35">
      <c r="A27" s="56">
        <v>1</v>
      </c>
      <c r="B27" s="57">
        <v>1</v>
      </c>
      <c r="C27" s="55">
        <v>0</v>
      </c>
      <c r="D27" s="49">
        <f>IF(SUM($D$6:D26)+ROUND(ABS(B27-A27)/7, 0)&gt;250, 250-SUM($D$6:D26), ROUND(ABS(B27-A27)/7, 0))</f>
        <v>0</v>
      </c>
      <c r="E27" s="50">
        <f t="shared" si="0"/>
        <v>0</v>
      </c>
      <c r="F27" s="53"/>
      <c r="G27" s="53"/>
      <c r="H27" s="53"/>
    </row>
    <row r="28" spans="1:8" x14ac:dyDescent="0.35">
      <c r="A28" s="56">
        <v>1</v>
      </c>
      <c r="B28" s="57">
        <v>1</v>
      </c>
      <c r="C28" s="55">
        <v>0</v>
      </c>
      <c r="D28" s="49">
        <f>IF(SUM($D$6:D27)+ROUND(ABS(B28-A28)/7, 0)&gt;250, 250-SUM($D$6:D27), ROUND(ABS(B28-A28)/7, 0))</f>
        <v>0</v>
      </c>
      <c r="E28" s="50">
        <f t="shared" si="0"/>
        <v>0</v>
      </c>
      <c r="F28" s="53"/>
      <c r="G28" s="53"/>
      <c r="H28" s="53"/>
    </row>
    <row r="29" spans="1:8" x14ac:dyDescent="0.35">
      <c r="A29" s="56">
        <v>1</v>
      </c>
      <c r="B29" s="57">
        <v>1</v>
      </c>
      <c r="C29" s="55">
        <v>0</v>
      </c>
      <c r="D29" s="49">
        <f>IF(SUM($D$6:D28)+ROUND(ABS(B29-A29)/7, 0)&gt;250, 250-SUM($D$6:D28), ROUND(ABS(B29-A29)/7, 0))</f>
        <v>0</v>
      </c>
      <c r="E29" s="50">
        <f t="shared" si="0"/>
        <v>0</v>
      </c>
      <c r="F29" s="53"/>
      <c r="G29" s="53"/>
      <c r="H29" s="53"/>
    </row>
    <row r="30" spans="1:8" x14ac:dyDescent="0.35">
      <c r="A30" s="56">
        <v>1</v>
      </c>
      <c r="B30" s="57">
        <v>1</v>
      </c>
      <c r="C30" s="55">
        <v>0</v>
      </c>
      <c r="D30" s="49">
        <f>IF(SUM($D$6:D29)+ROUND(ABS(B30-A30)/7, 0)&gt;250, 250-SUM($D$6:D29), ROUND(ABS(B30-A30)/7, 0))</f>
        <v>0</v>
      </c>
      <c r="E30" s="50">
        <f t="shared" si="0"/>
        <v>0</v>
      </c>
      <c r="F30" s="53"/>
      <c r="G30" s="53"/>
      <c r="H30" s="53"/>
    </row>
    <row r="31" spans="1:8" x14ac:dyDescent="0.35">
      <c r="A31" s="56">
        <v>1</v>
      </c>
      <c r="B31" s="57">
        <v>1</v>
      </c>
      <c r="C31" s="55">
        <v>0</v>
      </c>
      <c r="D31" s="49">
        <f>IF(SUM($D$6:D30)+ROUND(ABS(B31-A31)/7, 0)&gt;250, 250-SUM($D$6:D30), ROUND(ABS(B31-A31)/7, 0))</f>
        <v>0</v>
      </c>
      <c r="E31" s="50">
        <f t="shared" ref="E31:E39" si="1">C31*D31</f>
        <v>0</v>
      </c>
      <c r="F31" s="53"/>
      <c r="G31" s="53"/>
      <c r="H31" s="53"/>
    </row>
    <row r="32" spans="1:8" x14ac:dyDescent="0.35">
      <c r="A32" s="56">
        <v>1</v>
      </c>
      <c r="B32" s="57">
        <v>1</v>
      </c>
      <c r="C32" s="55">
        <v>0</v>
      </c>
      <c r="D32" s="49">
        <f>IF(SUM($D$6:D31)+ROUND(ABS(B32-A32)/7, 0)&gt;250, 250-SUM($D$6:D31), ROUND(ABS(B32-A32)/7, 0))</f>
        <v>0</v>
      </c>
      <c r="E32" s="50">
        <f>C32*D32</f>
        <v>0</v>
      </c>
      <c r="F32" s="53"/>
      <c r="G32" s="53"/>
      <c r="H32" s="53"/>
    </row>
    <row r="33" spans="1:8" x14ac:dyDescent="0.35">
      <c r="A33" s="56">
        <v>1</v>
      </c>
      <c r="B33" s="57">
        <v>1</v>
      </c>
      <c r="C33" s="55">
        <v>0</v>
      </c>
      <c r="D33" s="49">
        <f>IF(SUM($D$6:D32)+ROUND(ABS(B33-A33)/7, 0)&gt;250, 250-SUM($D$6:D32), ROUND(ABS(B33-A33)/7, 0))</f>
        <v>0</v>
      </c>
      <c r="E33" s="50">
        <f t="shared" si="1"/>
        <v>0</v>
      </c>
      <c r="F33" s="53"/>
      <c r="G33" s="53"/>
      <c r="H33" s="53"/>
    </row>
    <row r="34" spans="1:8" x14ac:dyDescent="0.35">
      <c r="A34" s="56">
        <v>1</v>
      </c>
      <c r="B34" s="57">
        <v>1</v>
      </c>
      <c r="C34" s="55">
        <v>0</v>
      </c>
      <c r="D34" s="49">
        <f>IF(SUM($D$6:D33)+ROUND(ABS(B34-A34)/7, 0)&gt;250, 250-SUM($D$6:D33), ROUND(ABS(B34-A34)/7, 0))</f>
        <v>0</v>
      </c>
      <c r="E34" s="50">
        <f t="shared" si="1"/>
        <v>0</v>
      </c>
      <c r="F34" s="53"/>
      <c r="G34" s="53"/>
      <c r="H34" s="53"/>
    </row>
    <row r="35" spans="1:8" x14ac:dyDescent="0.35">
      <c r="A35" s="56">
        <v>1</v>
      </c>
      <c r="B35" s="57">
        <v>1</v>
      </c>
      <c r="C35" s="55">
        <v>0</v>
      </c>
      <c r="D35" s="49">
        <f>IF(SUM($D$6:D34)+ROUND(ABS(B35-A35)/7, 0)&gt;250, 250-SUM($D$6:D34), ROUND(ABS(B35-A35)/7, 0))</f>
        <v>0</v>
      </c>
      <c r="E35" s="50">
        <f t="shared" si="1"/>
        <v>0</v>
      </c>
      <c r="F35" s="53"/>
      <c r="G35" s="53"/>
      <c r="H35" s="53"/>
    </row>
    <row r="36" spans="1:8" x14ac:dyDescent="0.35">
      <c r="A36" s="56">
        <v>1</v>
      </c>
      <c r="B36" s="57">
        <v>1</v>
      </c>
      <c r="C36" s="55">
        <v>0</v>
      </c>
      <c r="D36" s="49">
        <f>IF(SUM($D$6:D35)+ROUND(ABS(B36-A36)/7, 0)&gt;250, 250-SUM($D$6:D35), ROUND(ABS(B36-A36)/7, 0))</f>
        <v>0</v>
      </c>
      <c r="E36" s="50">
        <f t="shared" si="1"/>
        <v>0</v>
      </c>
      <c r="F36" s="53"/>
      <c r="G36" s="53"/>
      <c r="H36" s="53"/>
    </row>
    <row r="37" spans="1:8" x14ac:dyDescent="0.35">
      <c r="A37" s="56">
        <v>1</v>
      </c>
      <c r="B37" s="57">
        <v>1</v>
      </c>
      <c r="C37" s="55">
        <v>0</v>
      </c>
      <c r="D37" s="49">
        <f>IF(SUM($D$6:D36)+ROUND(ABS(B37-A37)/7,0)&gt;250,E40250-SUM($D$6:D36),ROUND(ABS(B37-A37)/7,0))</f>
        <v>0</v>
      </c>
      <c r="E37" s="50">
        <f t="shared" si="1"/>
        <v>0</v>
      </c>
      <c r="F37" s="53"/>
      <c r="G37" s="53"/>
      <c r="H37" s="53"/>
    </row>
    <row r="38" spans="1:8" x14ac:dyDescent="0.35">
      <c r="A38" s="56">
        <v>1</v>
      </c>
      <c r="B38" s="57">
        <v>1</v>
      </c>
      <c r="C38" s="55">
        <v>0</v>
      </c>
      <c r="D38" s="49">
        <f>IF(SUM($D$6:D37)+ROUND(ABS(B38-A38)/7, 0)&gt;250, 250-SUM($D$6:D37), ROUND(ABS(B38-A38)/7, 0))</f>
        <v>0</v>
      </c>
      <c r="E38" s="50">
        <f t="shared" si="1"/>
        <v>0</v>
      </c>
      <c r="F38" s="53"/>
      <c r="G38" s="53"/>
      <c r="H38" s="53"/>
    </row>
    <row r="39" spans="1:8" x14ac:dyDescent="0.35">
      <c r="A39" s="56">
        <v>1</v>
      </c>
      <c r="B39" s="57">
        <v>1</v>
      </c>
      <c r="C39" s="55">
        <v>0</v>
      </c>
      <c r="D39" s="49">
        <f>IF(SUM($D$6:D38)+ROUND(ABS(B39-A39)/7, 0)&gt;250, 250-SUM($D$6:D38), ROUND(ABS(B39-A39)/7, 0))</f>
        <v>0</v>
      </c>
      <c r="E39" s="50">
        <f t="shared" si="1"/>
        <v>0</v>
      </c>
      <c r="F39" s="53"/>
      <c r="G39" s="53"/>
      <c r="H39" s="53"/>
    </row>
    <row r="40" spans="1:8" ht="15" thickBot="1" x14ac:dyDescent="0.4">
      <c r="A40" s="58">
        <v>1</v>
      </c>
      <c r="B40" s="59">
        <v>1</v>
      </c>
      <c r="C40" s="60">
        <v>0</v>
      </c>
      <c r="D40" s="51">
        <f>IF(SUM($D$6:D39)+ROUND(ABS(B40-A40)/7, 0)&gt;250, 250-SUM($D$6:D39), ROUND(ABS(B40-A40)/7, 0))</f>
        <v>0</v>
      </c>
      <c r="E40" s="52">
        <f>C40*D40</f>
        <v>0</v>
      </c>
      <c r="F40" s="53"/>
      <c r="G40" s="53"/>
      <c r="H40" s="53"/>
    </row>
    <row r="41" spans="1:8" ht="15" thickTop="1" x14ac:dyDescent="0.35">
      <c r="A41" s="53"/>
      <c r="B41" s="53"/>
      <c r="C41" s="53"/>
      <c r="D41" s="69" t="s">
        <v>6</v>
      </c>
      <c r="E41" s="70">
        <f>SUM(E7:E40)</f>
        <v>129872.19000000002</v>
      </c>
      <c r="F41" s="53"/>
      <c r="G41" s="53"/>
      <c r="H41" s="53"/>
    </row>
  </sheetData>
  <sheetProtection algorithmName="SHA-512" hashValue="7NiloYUzsN7H9uybgm9UhPIzshEVGjOp5wC/mxrK9kBAddGEWvTCcWRGHiYwOXtgrBJrmI0L2ilF3JFKylzvKQ==" saltValue="HyvgIQnP2KNpMhj3drjT7g==" spinCount="100000" sheet="1" objects="1" scenarios="1"/>
  <mergeCells count="7">
    <mergeCell ref="F1:F3"/>
    <mergeCell ref="F6:H15"/>
    <mergeCell ref="B5:C5"/>
    <mergeCell ref="A4:B4"/>
    <mergeCell ref="A3:B3"/>
    <mergeCell ref="A2:C2"/>
    <mergeCell ref="A1:E1"/>
  </mergeCells>
  <pageMargins left="0.7" right="0.7" top="0.75" bottom="0.75" header="0.3" footer="0.3"/>
  <pageSetup paperSize="9" orientation="portrait" r:id="rId1"/>
  <headerFooter>
    <oddHeader>&amp;C&amp;G
&amp;K02+000Plantilla creada por Ninjamastertool.com</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opLeftCell="A56" workbookViewId="0">
      <selection activeCell="C63" sqref="C63"/>
    </sheetView>
  </sheetViews>
  <sheetFormatPr baseColWidth="10" defaultRowHeight="14.5" x14ac:dyDescent="0.35"/>
  <cols>
    <col min="1" max="1" width="50.90625" customWidth="1"/>
    <col min="2" max="2" width="35.453125" customWidth="1"/>
    <col min="3" max="3" width="24.26953125" customWidth="1"/>
  </cols>
  <sheetData>
    <row r="1" spans="1:3" ht="27.5" customHeight="1" x14ac:dyDescent="0.35">
      <c r="A1" s="139" t="s">
        <v>32</v>
      </c>
      <c r="B1" s="139"/>
      <c r="C1" s="127" t="s">
        <v>133</v>
      </c>
    </row>
    <row r="2" spans="1:3" ht="30" customHeight="1" thickBot="1" x14ac:dyDescent="0.4">
      <c r="A2" s="131" t="s">
        <v>33</v>
      </c>
      <c r="B2" s="131"/>
      <c r="C2" s="128"/>
    </row>
    <row r="3" spans="1:3" ht="15" thickBot="1" x14ac:dyDescent="0.4">
      <c r="A3" s="137" t="s">
        <v>34</v>
      </c>
      <c r="B3" s="138"/>
      <c r="C3" s="128"/>
    </row>
    <row r="4" spans="1:3" x14ac:dyDescent="0.35">
      <c r="A4" s="3" t="s">
        <v>35</v>
      </c>
      <c r="B4" s="73">
        <f>'Calculadora de Salario promedio'!C4</f>
        <v>519.48876000000007</v>
      </c>
      <c r="C4" s="128"/>
    </row>
    <row r="5" spans="1:3" x14ac:dyDescent="0.35">
      <c r="A5" s="4" t="s">
        <v>36</v>
      </c>
      <c r="B5" s="71">
        <v>108.57</v>
      </c>
      <c r="C5" s="128"/>
    </row>
    <row r="6" spans="1:3" ht="15" thickBot="1" x14ac:dyDescent="0.4">
      <c r="A6" s="5" t="s">
        <v>37</v>
      </c>
      <c r="B6" s="72">
        <v>248.83</v>
      </c>
    </row>
    <row r="7" spans="1:3" ht="21.5" customHeight="1" x14ac:dyDescent="0.35">
      <c r="A7" s="2" t="s">
        <v>38</v>
      </c>
      <c r="B7" s="44">
        <f>+B4/B5</f>
        <v>4.7848278529980668</v>
      </c>
    </row>
    <row r="8" spans="1:3" x14ac:dyDescent="0.35">
      <c r="A8" s="132" t="s">
        <v>39</v>
      </c>
      <c r="B8" s="132"/>
    </row>
    <row r="9" spans="1:3" x14ac:dyDescent="0.35">
      <c r="A9" s="132" t="s">
        <v>40</v>
      </c>
      <c r="B9" s="132"/>
    </row>
    <row r="10" spans="1:3" ht="15" thickBot="1" x14ac:dyDescent="0.4">
      <c r="A10" s="132" t="s">
        <v>41</v>
      </c>
      <c r="B10" s="132"/>
    </row>
    <row r="11" spans="1:3" ht="15" thickBot="1" x14ac:dyDescent="0.4">
      <c r="A11" s="137" t="s">
        <v>42</v>
      </c>
      <c r="B11" s="138"/>
    </row>
    <row r="12" spans="1:3" ht="15" thickBot="1" x14ac:dyDescent="0.4">
      <c r="A12" s="3" t="s">
        <v>43</v>
      </c>
      <c r="B12" s="109">
        <v>0.19389999999999999</v>
      </c>
    </row>
    <row r="13" spans="1:3" x14ac:dyDescent="0.35">
      <c r="A13" s="4" t="s">
        <v>44</v>
      </c>
      <c r="B13" s="73">
        <f>+B4*B12</f>
        <v>100.728870564</v>
      </c>
    </row>
    <row r="14" spans="1:3" ht="15" thickBot="1" x14ac:dyDescent="0.4">
      <c r="A14" s="6" t="s">
        <v>45</v>
      </c>
      <c r="B14" s="74">
        <v>365</v>
      </c>
    </row>
    <row r="15" spans="1:3" ht="25.5" customHeight="1" x14ac:dyDescent="0.35">
      <c r="A15" s="23" t="s">
        <v>46</v>
      </c>
      <c r="B15" s="24">
        <f>B13*B14</f>
        <v>36766.037755860001</v>
      </c>
    </row>
    <row r="16" spans="1:3" ht="29" customHeight="1" x14ac:dyDescent="0.35">
      <c r="A16" s="140" t="s">
        <v>139</v>
      </c>
      <c r="B16" s="141"/>
    </row>
    <row r="17" spans="1:2" ht="43.5" customHeight="1" thickBot="1" x14ac:dyDescent="0.4">
      <c r="A17" s="130" t="s">
        <v>47</v>
      </c>
      <c r="B17" s="132"/>
    </row>
    <row r="18" spans="1:2" ht="15" thickBot="1" x14ac:dyDescent="0.4">
      <c r="A18" s="137" t="s">
        <v>48</v>
      </c>
      <c r="B18" s="138"/>
    </row>
    <row r="19" spans="1:2" x14ac:dyDescent="0.35">
      <c r="A19" s="3" t="s">
        <v>49</v>
      </c>
      <c r="B19" s="110">
        <v>2.2710000000000001E-2</v>
      </c>
    </row>
    <row r="20" spans="1:2" x14ac:dyDescent="0.35">
      <c r="A20" s="4" t="s">
        <v>50</v>
      </c>
      <c r="B20" s="71">
        <f>+B4*B19</f>
        <v>11.797589739600003</v>
      </c>
    </row>
    <row r="21" spans="1:2" x14ac:dyDescent="0.35">
      <c r="A21" s="4" t="s">
        <v>51</v>
      </c>
      <c r="B21" s="75">
        <v>365</v>
      </c>
    </row>
    <row r="22" spans="1:2" x14ac:dyDescent="0.35">
      <c r="A22" s="4" t="s">
        <v>52</v>
      </c>
      <c r="B22" s="71">
        <f>+B20*B21</f>
        <v>4306.1202549540012</v>
      </c>
    </row>
    <row r="23" spans="1:2" x14ac:dyDescent="0.35">
      <c r="A23" s="4" t="s">
        <v>53</v>
      </c>
      <c r="B23" s="76">
        <f>('Datos General'!$B$23-500)/52</f>
        <v>20.096153846153847</v>
      </c>
    </row>
    <row r="24" spans="1:2" ht="15" thickBot="1" x14ac:dyDescent="0.4">
      <c r="A24" s="6" t="s">
        <v>54</v>
      </c>
      <c r="B24" s="74">
        <f>IF(B23-INT(B23)&lt;0.5,MROUND(B23, 0.5),ROUND(B23, 0))</f>
        <v>20</v>
      </c>
    </row>
    <row r="25" spans="1:2" ht="29" customHeight="1" x14ac:dyDescent="0.35">
      <c r="A25" s="7" t="s">
        <v>55</v>
      </c>
      <c r="B25" s="44">
        <f>B22*B24</f>
        <v>86122.405099080032</v>
      </c>
    </row>
    <row r="26" spans="1:2" ht="77" customHeight="1" x14ac:dyDescent="0.35">
      <c r="A26" s="130" t="s">
        <v>140</v>
      </c>
      <c r="B26" s="132"/>
    </row>
    <row r="28" spans="1:2" ht="28" customHeight="1" x14ac:dyDescent="0.35">
      <c r="A28" s="43" t="s">
        <v>85</v>
      </c>
      <c r="B28" s="44">
        <f>+B25+B15</f>
        <v>122888.44285494003</v>
      </c>
    </row>
    <row r="29" spans="1:2" x14ac:dyDescent="0.35">
      <c r="A29" s="43"/>
      <c r="B29" s="44"/>
    </row>
    <row r="30" spans="1:2" x14ac:dyDescent="0.35">
      <c r="A30" s="136" t="s">
        <v>96</v>
      </c>
      <c r="B30" s="136"/>
    </row>
    <row r="31" spans="1:2" x14ac:dyDescent="0.35">
      <c r="A31" s="135" t="s">
        <v>97</v>
      </c>
      <c r="B31" s="135"/>
    </row>
    <row r="32" spans="1:2" x14ac:dyDescent="0.35">
      <c r="A32" s="131" t="s">
        <v>108</v>
      </c>
      <c r="B32" s="131"/>
    </row>
    <row r="33" spans="1:5" ht="16.5" customHeight="1" x14ac:dyDescent="0.35">
      <c r="A33" s="16" t="s">
        <v>92</v>
      </c>
      <c r="B33" s="78">
        <f>B28</f>
        <v>122888.44285494003</v>
      </c>
    </row>
    <row r="34" spans="1:5" x14ac:dyDescent="0.35">
      <c r="A34" s="17" t="s">
        <v>98</v>
      </c>
      <c r="B34" s="79">
        <v>0.15</v>
      </c>
    </row>
    <row r="35" spans="1:5" x14ac:dyDescent="0.35">
      <c r="A35" s="43" t="s">
        <v>86</v>
      </c>
      <c r="B35" s="13">
        <f>IF('Datos General'!B10="SI", (B25+B15)*0.15, 0)</f>
        <v>0</v>
      </c>
      <c r="C35" s="129" t="s">
        <v>141</v>
      </c>
      <c r="D35" s="129"/>
      <c r="E35" s="129"/>
    </row>
    <row r="36" spans="1:5" ht="46.5" customHeight="1" x14ac:dyDescent="0.35">
      <c r="A36" s="130" t="s">
        <v>100</v>
      </c>
      <c r="B36" s="132"/>
    </row>
    <row r="37" spans="1:5" x14ac:dyDescent="0.35">
      <c r="A37" s="131" t="s">
        <v>107</v>
      </c>
      <c r="B37" s="131"/>
    </row>
    <row r="38" spans="1:5" x14ac:dyDescent="0.35">
      <c r="A38" s="16" t="s">
        <v>92</v>
      </c>
      <c r="B38" s="78">
        <f>B28</f>
        <v>122888.44285494003</v>
      </c>
    </row>
    <row r="39" spans="1:5" ht="16.5" customHeight="1" x14ac:dyDescent="0.35">
      <c r="A39" s="17" t="s">
        <v>99</v>
      </c>
      <c r="B39" s="79">
        <v>0.1</v>
      </c>
    </row>
    <row r="40" spans="1:5" x14ac:dyDescent="0.35">
      <c r="A40" s="16" t="s">
        <v>91</v>
      </c>
      <c r="B40" s="80">
        <f>'Datos General'!B11</f>
        <v>0</v>
      </c>
    </row>
    <row r="41" spans="1:5" x14ac:dyDescent="0.35">
      <c r="A41" s="43" t="s">
        <v>87</v>
      </c>
      <c r="B41" s="13">
        <f>('Datos General'!B11*0.1)*(B25+B15)</f>
        <v>0</v>
      </c>
    </row>
    <row r="42" spans="1:5" ht="28.5" customHeight="1" x14ac:dyDescent="0.35">
      <c r="A42" s="130" t="s">
        <v>101</v>
      </c>
      <c r="B42" s="132"/>
    </row>
    <row r="43" spans="1:5" x14ac:dyDescent="0.35">
      <c r="A43" s="131" t="s">
        <v>106</v>
      </c>
      <c r="B43" s="131"/>
    </row>
    <row r="44" spans="1:5" x14ac:dyDescent="0.35">
      <c r="A44" s="16" t="s">
        <v>92</v>
      </c>
      <c r="B44" s="78">
        <f>B28</f>
        <v>122888.44285494003</v>
      </c>
    </row>
    <row r="45" spans="1:5" ht="16" customHeight="1" x14ac:dyDescent="0.35">
      <c r="A45" s="17" t="s">
        <v>99</v>
      </c>
      <c r="B45" s="79">
        <v>0.1</v>
      </c>
    </row>
    <row r="46" spans="1:5" x14ac:dyDescent="0.35">
      <c r="A46" s="42" t="s">
        <v>90</v>
      </c>
      <c r="B46" s="82">
        <f>'Datos General'!B12</f>
        <v>0</v>
      </c>
    </row>
    <row r="47" spans="1:5" x14ac:dyDescent="0.35">
      <c r="A47" s="43" t="s">
        <v>88</v>
      </c>
      <c r="B47" s="13">
        <f>('Datos General'!B12*0.1)*(B25+B15)</f>
        <v>0</v>
      </c>
      <c r="C47" s="129" t="s">
        <v>141</v>
      </c>
      <c r="D47" s="129"/>
      <c r="E47" s="129"/>
    </row>
    <row r="48" spans="1:5" ht="30" customHeight="1" x14ac:dyDescent="0.35">
      <c r="A48" s="130" t="s">
        <v>101</v>
      </c>
      <c r="B48" s="132"/>
    </row>
    <row r="49" spans="1:5" x14ac:dyDescent="0.35">
      <c r="A49" s="131" t="s">
        <v>105</v>
      </c>
      <c r="B49" s="131"/>
    </row>
    <row r="50" spans="1:5" x14ac:dyDescent="0.35">
      <c r="A50" s="16" t="s">
        <v>92</v>
      </c>
      <c r="B50" s="14">
        <f>B28</f>
        <v>122888.44285494003</v>
      </c>
    </row>
    <row r="51" spans="1:5" ht="24.5" x14ac:dyDescent="0.35">
      <c r="A51" s="18" t="s">
        <v>102</v>
      </c>
      <c r="B51" s="15">
        <v>0.15</v>
      </c>
    </row>
    <row r="52" spans="1:5" x14ac:dyDescent="0.35">
      <c r="A52" s="43" t="s">
        <v>89</v>
      </c>
      <c r="B52" s="13">
        <f>IF(AND('Datos General'!B10="NO", 'Datos General'!B11=0, 'Datos General'!B12=0), (B25+B15)*0.15, 0)</f>
        <v>18433.266428241004</v>
      </c>
      <c r="C52" s="129" t="s">
        <v>141</v>
      </c>
      <c r="D52" s="129"/>
      <c r="E52" s="129"/>
    </row>
    <row r="53" spans="1:5" ht="36.5" customHeight="1" x14ac:dyDescent="0.35">
      <c r="A53" s="130" t="s">
        <v>103</v>
      </c>
      <c r="B53" s="132"/>
    </row>
    <row r="54" spans="1:5" x14ac:dyDescent="0.35">
      <c r="A54" s="133" t="s">
        <v>104</v>
      </c>
      <c r="B54" s="133"/>
    </row>
    <row r="55" spans="1:5" x14ac:dyDescent="0.35">
      <c r="A55" s="134">
        <f>B25+B15+(B25+B15)*(
    IF(AND('Datos General'!B10="NO", 'Datos General'!B11=0, 'Datos General'!B12=0), 0.15,
        IF('Datos General'!B10="SI", 0.15, 0) +
        'Datos General'!B11*0.1 +
        'Datos General'!B12*0.1
    )
)</f>
        <v>141321.70928318103</v>
      </c>
      <c r="B55" s="134"/>
    </row>
    <row r="56" spans="1:5" ht="28.5" customHeight="1" x14ac:dyDescent="0.35">
      <c r="A56" s="130" t="s">
        <v>109</v>
      </c>
      <c r="B56" s="132"/>
    </row>
    <row r="57" spans="1:5" x14ac:dyDescent="0.35">
      <c r="A57" s="131" t="s">
        <v>94</v>
      </c>
      <c r="B57" s="131"/>
    </row>
    <row r="58" spans="1:5" x14ac:dyDescent="0.35">
      <c r="A58" s="135" t="s">
        <v>93</v>
      </c>
      <c r="B58" s="135"/>
      <c r="D58" s="1"/>
    </row>
    <row r="59" spans="1:5" x14ac:dyDescent="0.35">
      <c r="A59" s="16" t="s">
        <v>111</v>
      </c>
      <c r="B59" s="77">
        <f>A55</f>
        <v>141321.70928318103</v>
      </c>
    </row>
    <row r="60" spans="1:5" ht="15.5" customHeight="1" x14ac:dyDescent="0.35">
      <c r="A60" s="19" t="s">
        <v>110</v>
      </c>
      <c r="B60" s="81">
        <v>0.11</v>
      </c>
    </row>
    <row r="61" spans="1:5" x14ac:dyDescent="0.35">
      <c r="A61" s="43" t="s">
        <v>95</v>
      </c>
      <c r="B61" s="44">
        <f>B59*0.11</f>
        <v>15545.388021149913</v>
      </c>
      <c r="C61" s="129" t="s">
        <v>141</v>
      </c>
      <c r="D61" s="129"/>
      <c r="E61" s="129"/>
    </row>
    <row r="62" spans="1:5" ht="28" customHeight="1" x14ac:dyDescent="0.35">
      <c r="A62" s="130" t="s">
        <v>112</v>
      </c>
      <c r="B62" s="130"/>
    </row>
    <row r="63" spans="1:5" ht="31.5" customHeight="1" x14ac:dyDescent="0.35">
      <c r="A63" s="21" t="s">
        <v>113</v>
      </c>
      <c r="B63" s="22">
        <f>B61+B59</f>
        <v>156867.09730433094</v>
      </c>
    </row>
    <row r="64" spans="1:5" x14ac:dyDescent="0.35">
      <c r="A64" s="20"/>
      <c r="B64" s="20"/>
    </row>
    <row r="65" spans="1:2" ht="30.5" customHeight="1" x14ac:dyDescent="0.35">
      <c r="A65" s="21" t="s">
        <v>132</v>
      </c>
      <c r="B65" s="22">
        <f>B63/12.2</f>
        <v>12857.958795436962</v>
      </c>
    </row>
  </sheetData>
  <sheetProtection algorithmName="SHA-512" hashValue="BWKsjeXYxDehPZSYn+N4nZH+oKQVBFptO4O/X10vSd6Dl+ht520jJVtQrSfc/vjofOjFFx3Iq7iqXiYE57gUKg==" saltValue="IU9zUGUFvffovTq/sZFrZw==" spinCount="100000" sheet="1" objects="1" scenarios="1"/>
  <mergeCells count="32">
    <mergeCell ref="A18:B18"/>
    <mergeCell ref="A1:B1"/>
    <mergeCell ref="A2:B2"/>
    <mergeCell ref="A3:B3"/>
    <mergeCell ref="A8:B8"/>
    <mergeCell ref="A9:B9"/>
    <mergeCell ref="A10:B10"/>
    <mergeCell ref="A11:B11"/>
    <mergeCell ref="A16:B16"/>
    <mergeCell ref="A17:B17"/>
    <mergeCell ref="A26:B26"/>
    <mergeCell ref="A30:B30"/>
    <mergeCell ref="A31:B31"/>
    <mergeCell ref="A32:B32"/>
    <mergeCell ref="A36:B36"/>
    <mergeCell ref="A62:B62"/>
    <mergeCell ref="A37:B37"/>
    <mergeCell ref="A42:B42"/>
    <mergeCell ref="A43:B43"/>
    <mergeCell ref="A48:B48"/>
    <mergeCell ref="A49:B49"/>
    <mergeCell ref="A54:B54"/>
    <mergeCell ref="A55:B55"/>
    <mergeCell ref="A53:B53"/>
    <mergeCell ref="A57:B57"/>
    <mergeCell ref="A58:B58"/>
    <mergeCell ref="A56:B56"/>
    <mergeCell ref="C1:C5"/>
    <mergeCell ref="C35:E35"/>
    <mergeCell ref="C47:E47"/>
    <mergeCell ref="C52:E52"/>
    <mergeCell ref="C61:E6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D10" sqref="D10"/>
    </sheetView>
  </sheetViews>
  <sheetFormatPr baseColWidth="10" defaultRowHeight="14.5" x14ac:dyDescent="0.35"/>
  <cols>
    <col min="1" max="1" width="24.26953125" customWidth="1"/>
    <col min="2" max="2" width="28.6328125" customWidth="1"/>
    <col min="3" max="3" width="30.1796875" customWidth="1"/>
    <col min="4" max="4" width="32" customWidth="1"/>
  </cols>
  <sheetData>
    <row r="1" spans="1:4" ht="28.5" customHeight="1" x14ac:dyDescent="0.35">
      <c r="A1" s="157" t="s">
        <v>114</v>
      </c>
      <c r="B1" s="157"/>
      <c r="C1" s="157"/>
      <c r="D1" s="127" t="s">
        <v>133</v>
      </c>
    </row>
    <row r="2" spans="1:4" ht="15" thickBot="1" x14ac:dyDescent="0.4">
      <c r="A2" s="158" t="s">
        <v>115</v>
      </c>
      <c r="B2" s="158"/>
      <c r="C2" s="158"/>
      <c r="D2" s="128"/>
    </row>
    <row r="3" spans="1:4" ht="15" thickBot="1" x14ac:dyDescent="0.4">
      <c r="A3" s="42" t="s">
        <v>116</v>
      </c>
      <c r="B3" s="42" t="s">
        <v>117</v>
      </c>
      <c r="C3" s="29" t="s">
        <v>118</v>
      </c>
      <c r="D3" s="128"/>
    </row>
    <row r="4" spans="1:4" x14ac:dyDescent="0.35">
      <c r="A4" s="27" t="s">
        <v>119</v>
      </c>
      <c r="B4" s="28">
        <v>65</v>
      </c>
      <c r="C4" s="30">
        <v>1</v>
      </c>
      <c r="D4" s="128"/>
    </row>
    <row r="5" spans="1:4" x14ac:dyDescent="0.35">
      <c r="A5" s="159" t="s">
        <v>120</v>
      </c>
      <c r="B5" s="25">
        <v>64</v>
      </c>
      <c r="C5" s="32">
        <v>0.95</v>
      </c>
      <c r="D5" s="128"/>
    </row>
    <row r="6" spans="1:4" x14ac:dyDescent="0.35">
      <c r="A6" s="159"/>
      <c r="B6" s="25">
        <v>63</v>
      </c>
      <c r="C6" s="32">
        <v>0.9</v>
      </c>
      <c r="D6" s="33"/>
    </row>
    <row r="7" spans="1:4" x14ac:dyDescent="0.35">
      <c r="A7" s="159"/>
      <c r="B7" s="25">
        <v>62</v>
      </c>
      <c r="C7" s="26">
        <v>0.85</v>
      </c>
      <c r="D7" s="31"/>
    </row>
    <row r="8" spans="1:4" x14ac:dyDescent="0.35">
      <c r="A8" s="159"/>
      <c r="B8" s="25">
        <v>61</v>
      </c>
      <c r="C8" s="26">
        <v>0.8</v>
      </c>
      <c r="D8" s="31"/>
    </row>
    <row r="9" spans="1:4" ht="15" thickBot="1" x14ac:dyDescent="0.4">
      <c r="A9" s="159"/>
      <c r="B9" s="25">
        <v>60</v>
      </c>
      <c r="C9" s="26">
        <v>0.75</v>
      </c>
      <c r="D9" s="31"/>
    </row>
    <row r="10" spans="1:4" ht="27.5" customHeight="1" x14ac:dyDescent="0.35">
      <c r="A10" s="160" t="s">
        <v>121</v>
      </c>
      <c r="B10" s="160"/>
      <c r="C10" s="160"/>
    </row>
    <row r="11" spans="1:4" ht="15" thickBot="1" x14ac:dyDescent="0.4">
      <c r="A11" s="131" t="s">
        <v>122</v>
      </c>
      <c r="B11" s="131"/>
      <c r="C11" s="131"/>
    </row>
    <row r="12" spans="1:4" ht="20.5" customHeight="1" thickBot="1" x14ac:dyDescent="0.4">
      <c r="A12" s="149" t="s">
        <v>123</v>
      </c>
      <c r="B12" s="150"/>
      <c r="C12" s="83">
        <f>'FACT. + ASIG.'!B63</f>
        <v>156867.09730433094</v>
      </c>
    </row>
    <row r="13" spans="1:4" ht="22" customHeight="1" thickBot="1" x14ac:dyDescent="0.4">
      <c r="A13" s="149" t="s">
        <v>124</v>
      </c>
      <c r="B13" s="150"/>
      <c r="C13" s="84">
        <f>ROUND('Datos General'!B6, 0)</f>
        <v>65</v>
      </c>
    </row>
    <row r="14" spans="1:4" ht="20.5" customHeight="1" thickBot="1" x14ac:dyDescent="0.4">
      <c r="A14" s="151" t="s">
        <v>125</v>
      </c>
      <c r="B14" s="152"/>
      <c r="C14" s="167">
        <f>INDEX(C4:C9, MATCH(C13, B4:B9, 0))</f>
        <v>1</v>
      </c>
    </row>
    <row r="15" spans="1:4" ht="22" customHeight="1" thickBot="1" x14ac:dyDescent="0.4">
      <c r="A15" s="149" t="s">
        <v>126</v>
      </c>
      <c r="B15" s="150"/>
      <c r="C15" s="85"/>
      <c r="D15" s="31"/>
    </row>
    <row r="16" spans="1:4" ht="22.5" customHeight="1" thickBot="1" x14ac:dyDescent="0.4">
      <c r="A16" s="153" t="s">
        <v>127</v>
      </c>
      <c r="B16" s="154"/>
      <c r="C16" s="84" t="s">
        <v>30</v>
      </c>
    </row>
    <row r="17" spans="1:4" ht="32" customHeight="1" thickBot="1" x14ac:dyDescent="0.4">
      <c r="A17" s="148" t="s">
        <v>130</v>
      </c>
      <c r="B17" s="148"/>
      <c r="C17" s="148"/>
    </row>
    <row r="18" spans="1:4" x14ac:dyDescent="0.35">
      <c r="A18" s="143" t="s">
        <v>128</v>
      </c>
      <c r="B18" s="143"/>
      <c r="C18" s="143"/>
      <c r="D18" s="36"/>
    </row>
    <row r="19" spans="1:4" ht="19" thickBot="1" x14ac:dyDescent="0.4">
      <c r="A19" s="155">
        <f>C12*C14</f>
        <v>156867.09730433094</v>
      </c>
      <c r="B19" s="155"/>
      <c r="C19" s="156"/>
    </row>
    <row r="20" spans="1:4" ht="15" thickBot="1" x14ac:dyDescent="0.4">
      <c r="A20" s="35"/>
      <c r="B20" s="35"/>
      <c r="C20" s="37"/>
    </row>
    <row r="21" spans="1:4" x14ac:dyDescent="0.35">
      <c r="A21" s="142" t="s">
        <v>129</v>
      </c>
      <c r="B21" s="143"/>
      <c r="C21" s="144"/>
    </row>
    <row r="22" spans="1:4" ht="15" customHeight="1" thickBot="1" x14ac:dyDescent="0.5">
      <c r="A22" s="145">
        <f>A19/12.2</f>
        <v>12857.958795436962</v>
      </c>
      <c r="B22" s="146"/>
      <c r="C22" s="147"/>
    </row>
    <row r="23" spans="1:4" x14ac:dyDescent="0.35">
      <c r="B23" s="34"/>
      <c r="C23" s="34"/>
    </row>
  </sheetData>
  <sheetProtection algorithmName="SHA-512" hashValue="OkquWNtTusTmVPaKEsF7yOvKCKhH2ltumYZkJjredVL08m7cr19qur6XzN2qeSGt6o7KC0Cweek8qqfAv4ueig==" saltValue="OhGEiHCQo9sFLML7JP3u4A==" spinCount="100000" sheet="1" objects="1" scenarios="1"/>
  <mergeCells count="16">
    <mergeCell ref="D1:D5"/>
    <mergeCell ref="A21:C21"/>
    <mergeCell ref="A22:C22"/>
    <mergeCell ref="A17:C17"/>
    <mergeCell ref="A13:B13"/>
    <mergeCell ref="A14:B14"/>
    <mergeCell ref="A15:B15"/>
    <mergeCell ref="A16:B16"/>
    <mergeCell ref="A18:C18"/>
    <mergeCell ref="A19:C19"/>
    <mergeCell ref="A12:B12"/>
    <mergeCell ref="A1:C1"/>
    <mergeCell ref="A2:C2"/>
    <mergeCell ref="A5:A9"/>
    <mergeCell ref="A10:C10"/>
    <mergeCell ref="A11:C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B5" sqref="B5"/>
    </sheetView>
  </sheetViews>
  <sheetFormatPr baseColWidth="10" defaultRowHeight="14.5" x14ac:dyDescent="0.35"/>
  <cols>
    <col min="1" max="1" width="21.36328125" customWidth="1"/>
    <col min="2" max="2" width="18.08984375" customWidth="1"/>
    <col min="3" max="3" width="25.08984375" customWidth="1"/>
    <col min="4" max="4" width="30.81640625" customWidth="1"/>
  </cols>
  <sheetData>
    <row r="1" spans="1:4" x14ac:dyDescent="0.35">
      <c r="A1" s="161" t="s">
        <v>56</v>
      </c>
      <c r="B1" s="163" t="s">
        <v>57</v>
      </c>
      <c r="C1" s="164"/>
      <c r="D1" s="127" t="s">
        <v>133</v>
      </c>
    </row>
    <row r="2" spans="1:4" x14ac:dyDescent="0.35">
      <c r="A2" s="162"/>
      <c r="B2" s="8" t="s">
        <v>58</v>
      </c>
      <c r="C2" s="8" t="s">
        <v>59</v>
      </c>
      <c r="D2" s="128"/>
    </row>
    <row r="3" spans="1:4" x14ac:dyDescent="0.35">
      <c r="A3" s="9" t="s">
        <v>60</v>
      </c>
      <c r="B3" s="10">
        <v>80</v>
      </c>
      <c r="C3" s="10">
        <v>0.56299999999999994</v>
      </c>
      <c r="D3" s="128"/>
    </row>
    <row r="4" spans="1:4" x14ac:dyDescent="0.35">
      <c r="A4" s="9" t="s">
        <v>61</v>
      </c>
      <c r="B4" s="10">
        <v>77.11</v>
      </c>
      <c r="C4" s="10">
        <v>0.81399999999999995</v>
      </c>
      <c r="D4" s="128"/>
    </row>
    <row r="5" spans="1:4" x14ac:dyDescent="0.35">
      <c r="A5" s="9" t="s">
        <v>62</v>
      </c>
      <c r="B5" s="10">
        <v>58.18</v>
      </c>
      <c r="C5" s="10">
        <v>1.1779999999999999</v>
      </c>
      <c r="D5" s="128"/>
    </row>
    <row r="6" spans="1:4" x14ac:dyDescent="0.35">
      <c r="A6" s="9" t="s">
        <v>63</v>
      </c>
      <c r="B6" s="10">
        <v>49.23</v>
      </c>
      <c r="C6" s="10">
        <v>1.43</v>
      </c>
    </row>
    <row r="7" spans="1:4" x14ac:dyDescent="0.35">
      <c r="A7" s="9" t="s">
        <v>64</v>
      </c>
      <c r="B7" s="10">
        <v>42.67</v>
      </c>
      <c r="C7" s="10">
        <v>1.615</v>
      </c>
    </row>
    <row r="8" spans="1:4" x14ac:dyDescent="0.35">
      <c r="A8" s="9" t="s">
        <v>65</v>
      </c>
      <c r="B8" s="10">
        <v>37.65</v>
      </c>
      <c r="C8" s="10">
        <v>1.756</v>
      </c>
    </row>
    <row r="9" spans="1:4" x14ac:dyDescent="0.35">
      <c r="A9" s="9" t="s">
        <v>66</v>
      </c>
      <c r="B9" s="10">
        <v>33.68</v>
      </c>
      <c r="C9" s="10">
        <v>1.8680000000000001</v>
      </c>
    </row>
    <row r="10" spans="1:4" x14ac:dyDescent="0.35">
      <c r="A10" s="9" t="s">
        <v>67</v>
      </c>
      <c r="B10" s="10">
        <v>30.48</v>
      </c>
      <c r="C10" s="10">
        <v>1.958</v>
      </c>
    </row>
    <row r="11" spans="1:4" x14ac:dyDescent="0.35">
      <c r="A11" s="9" t="s">
        <v>68</v>
      </c>
      <c r="B11" s="10">
        <v>27.83</v>
      </c>
      <c r="C11" s="10">
        <v>2.0329999999999999</v>
      </c>
    </row>
    <row r="12" spans="1:4" x14ac:dyDescent="0.35">
      <c r="A12" s="9" t="s">
        <v>69</v>
      </c>
      <c r="B12" s="10">
        <v>25.6</v>
      </c>
      <c r="C12" s="10">
        <v>2.0960000000000001</v>
      </c>
    </row>
    <row r="13" spans="1:4" x14ac:dyDescent="0.35">
      <c r="A13" s="9" t="s">
        <v>70</v>
      </c>
      <c r="B13" s="10">
        <v>23.7</v>
      </c>
      <c r="C13" s="10">
        <v>2.149</v>
      </c>
    </row>
    <row r="14" spans="1:4" x14ac:dyDescent="0.35">
      <c r="A14" s="9" t="s">
        <v>71</v>
      </c>
      <c r="B14" s="10">
        <v>22.07</v>
      </c>
      <c r="C14" s="10">
        <v>2.1949999999999998</v>
      </c>
    </row>
    <row r="15" spans="1:4" x14ac:dyDescent="0.35">
      <c r="A15" s="9" t="s">
        <v>72</v>
      </c>
      <c r="B15" s="10">
        <v>20.65</v>
      </c>
      <c r="C15" s="10">
        <v>2.2349999999999999</v>
      </c>
    </row>
    <row r="16" spans="1:4" x14ac:dyDescent="0.35">
      <c r="A16" s="9" t="s">
        <v>73</v>
      </c>
      <c r="B16" s="10">
        <v>19.39</v>
      </c>
      <c r="C16" s="10">
        <v>2.2709999999999999</v>
      </c>
    </row>
    <row r="17" spans="1:7" x14ac:dyDescent="0.35">
      <c r="A17" s="9" t="s">
        <v>74</v>
      </c>
      <c r="B17" s="10">
        <v>18.29</v>
      </c>
      <c r="C17" s="10">
        <v>2.302</v>
      </c>
    </row>
    <row r="18" spans="1:7" x14ac:dyDescent="0.35">
      <c r="A18" s="9" t="s">
        <v>75</v>
      </c>
      <c r="B18" s="10">
        <v>17.3</v>
      </c>
      <c r="C18" s="10">
        <v>2.33</v>
      </c>
    </row>
    <row r="19" spans="1:7" x14ac:dyDescent="0.35">
      <c r="A19" s="9" t="s">
        <v>76</v>
      </c>
      <c r="B19" s="10">
        <v>16.41</v>
      </c>
      <c r="C19" s="10">
        <v>2.355</v>
      </c>
    </row>
    <row r="20" spans="1:7" x14ac:dyDescent="0.35">
      <c r="A20" s="9" t="s">
        <v>77</v>
      </c>
      <c r="B20" s="10">
        <v>15.61</v>
      </c>
      <c r="C20" s="10">
        <v>2.3769999999999998</v>
      </c>
    </row>
    <row r="21" spans="1:7" x14ac:dyDescent="0.35">
      <c r="A21" s="9" t="s">
        <v>78</v>
      </c>
      <c r="B21" s="10">
        <v>14.88</v>
      </c>
      <c r="C21" s="10">
        <v>2.3980000000000001</v>
      </c>
    </row>
    <row r="22" spans="1:7" x14ac:dyDescent="0.35">
      <c r="A22" s="9" t="s">
        <v>79</v>
      </c>
      <c r="B22" s="10">
        <v>14.22</v>
      </c>
      <c r="C22" s="10">
        <v>2.4159999999999999</v>
      </c>
    </row>
    <row r="23" spans="1:7" x14ac:dyDescent="0.35">
      <c r="A23" s="9" t="s">
        <v>80</v>
      </c>
      <c r="B23" s="10">
        <v>13.62</v>
      </c>
      <c r="C23" s="10">
        <v>2.4329999999999998</v>
      </c>
    </row>
    <row r="24" spans="1:7" ht="21" x14ac:dyDescent="0.35">
      <c r="A24" s="9" t="s">
        <v>81</v>
      </c>
      <c r="B24" s="10">
        <v>13</v>
      </c>
      <c r="C24" s="10">
        <v>2.4500000000000002</v>
      </c>
    </row>
    <row r="26" spans="1:7" ht="160.5" customHeight="1" x14ac:dyDescent="0.35">
      <c r="A26" s="165" t="s">
        <v>84</v>
      </c>
      <c r="B26" s="166"/>
      <c r="C26" s="166"/>
      <c r="D26" s="166"/>
      <c r="E26" s="166"/>
      <c r="F26" s="166"/>
      <c r="G26" s="166"/>
    </row>
    <row r="27" spans="1:7" ht="42" x14ac:dyDescent="0.35">
      <c r="A27" s="8" t="s">
        <v>82</v>
      </c>
      <c r="B27" s="8" t="s">
        <v>83</v>
      </c>
    </row>
    <row r="28" spans="1:7" x14ac:dyDescent="0.35">
      <c r="A28" s="9">
        <v>60</v>
      </c>
      <c r="B28" s="12">
        <v>0.75</v>
      </c>
    </row>
    <row r="29" spans="1:7" x14ac:dyDescent="0.35">
      <c r="A29" s="9">
        <v>61</v>
      </c>
      <c r="B29" s="12">
        <v>0.8</v>
      </c>
    </row>
    <row r="30" spans="1:7" x14ac:dyDescent="0.35">
      <c r="A30" s="9">
        <v>62</v>
      </c>
      <c r="B30" s="12">
        <v>0.85</v>
      </c>
    </row>
    <row r="31" spans="1:7" x14ac:dyDescent="0.35">
      <c r="A31" s="9">
        <v>63</v>
      </c>
      <c r="B31" s="12">
        <v>0.9</v>
      </c>
    </row>
    <row r="32" spans="1:7" x14ac:dyDescent="0.35">
      <c r="A32" s="9">
        <v>64</v>
      </c>
      <c r="B32" s="12">
        <v>0.95</v>
      </c>
    </row>
    <row r="33" spans="1:1" x14ac:dyDescent="0.35">
      <c r="A33" s="11"/>
    </row>
  </sheetData>
  <sheetProtection algorithmName="SHA-512" hashValue="AcZ90HcKlxqlEamQ5aK+Xyg3UUKY2qy7/u9hPLQnrwS6wvU6QoAhHLQjVDU/RA0QZEfHKe3rdv1/FtUbmFJ8mA==" saltValue="O00YVcY9JqNIfWOCWDmXag==" spinCount="100000" sheet="1" objects="1" scenarios="1"/>
  <mergeCells count="4">
    <mergeCell ref="A1:A2"/>
    <mergeCell ref="B1:C1"/>
    <mergeCell ref="A26:G26"/>
    <mergeCell ref="D1: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Requerimientos</vt:lpstr>
      <vt:lpstr>Datos General</vt:lpstr>
      <vt:lpstr>Calculadora de Salario promedio</vt:lpstr>
      <vt:lpstr>FACT. + ASIG.</vt:lpstr>
      <vt:lpstr>Cal. Prom Con MOD 40</vt:lpstr>
      <vt:lpstr>Tabla Ley de 1963 IMSS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Villar</dc:creator>
  <cp:lastModifiedBy>Daniel Villar</cp:lastModifiedBy>
  <dcterms:created xsi:type="dcterms:W3CDTF">2024-02-01T03:09:14Z</dcterms:created>
  <dcterms:modified xsi:type="dcterms:W3CDTF">2024-02-27T01:16:23Z</dcterms:modified>
</cp:coreProperties>
</file>